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2f36e5d6b65e1b9/Entraînement/Documentation/CLM/"/>
    </mc:Choice>
  </mc:AlternateContent>
  <xr:revisionPtr revIDLastSave="4" documentId="13_ncr:1_{91431F74-18D4-4A08-862C-74512E82E52B}" xr6:coauthVersionLast="47" xr6:coauthVersionMax="47" xr10:uidLastSave="{07EFCDEA-B12E-4B4B-B18E-6364E90F5A38}"/>
  <bookViews>
    <workbookView xWindow="-28920" yWindow="-120" windowWidth="29040" windowHeight="15720" xr2:uid="{C77C6EE8-B1EA-4654-A692-2BD85B71FB6D}"/>
  </bookViews>
  <sheets>
    <sheet name="Modèle estimation puissance" sheetId="1" r:id="rId1"/>
    <sheet name="Feuil1" sheetId="3" r:id="rId2"/>
  </sheets>
  <definedNames>
    <definedName name="_xlnm.Print_Area" localSheetId="0">'Modèle estimation puissance'!$A$1:$F$65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D16" i="1" s="1"/>
  <c r="D29" i="1" l="1"/>
  <c r="D9" i="1" l="1"/>
  <c r="D10" i="1" s="1"/>
  <c r="D39" i="1" l="1"/>
  <c r="D40" i="1" l="1"/>
  <c r="D41" i="1" s="1"/>
  <c r="D57" i="1" l="1"/>
  <c r="D8" i="1" l="1"/>
  <c r="D59" i="1" l="1"/>
  <c r="D58" i="1"/>
  <c r="D48" i="1"/>
  <c r="D49" i="1"/>
  <c r="D42" i="1"/>
  <c r="D43" i="1"/>
  <c r="D53" i="1"/>
  <c r="D63" i="1" s="1"/>
  <c r="D47" i="1"/>
  <c r="D61" i="1" l="1"/>
  <c r="D62" i="1" s="1"/>
  <c r="D51" i="1"/>
  <c r="D52" i="1" s="1"/>
</calcChain>
</file>

<file path=xl/sharedStrings.xml><?xml version="1.0" encoding="utf-8"?>
<sst xmlns="http://schemas.openxmlformats.org/spreadsheetml/2006/main" count="98" uniqueCount="66">
  <si>
    <t>Altitude de départ</t>
  </si>
  <si>
    <t>Température moyenne</t>
  </si>
  <si>
    <t>m²</t>
  </si>
  <si>
    <t>Vitesse moyenne</t>
  </si>
  <si>
    <t>m/s</t>
  </si>
  <si>
    <t>kg</t>
  </si>
  <si>
    <t>m</t>
  </si>
  <si>
    <t>°C</t>
  </si>
  <si>
    <t>Altitude finale</t>
  </si>
  <si>
    <t>W</t>
  </si>
  <si>
    <t>km/h</t>
  </si>
  <si>
    <t xml:space="preserve"> Altitude moyenne</t>
  </si>
  <si>
    <t>ρ =</t>
  </si>
  <si>
    <t>Masse coureur</t>
  </si>
  <si>
    <t>Masse équippement (vélo, bidon, casque, tenue complète)</t>
  </si>
  <si>
    <t>W/kg</t>
  </si>
  <si>
    <t>m/h</t>
  </si>
  <si>
    <t>Vitesse ascentionnelle =</t>
  </si>
  <si>
    <t>Puissance moyenne développée =</t>
  </si>
  <si>
    <t>Coureur étalon</t>
  </si>
  <si>
    <t>Temps de montée</t>
  </si>
  <si>
    <t>RESULTATS : coureur réel / Moins fiable</t>
  </si>
  <si>
    <t>RESULTATS : coureur étalon / Plus fiable (permet de comparer)</t>
  </si>
  <si>
    <t>min.sec</t>
  </si>
  <si>
    <t>Coureur réel</t>
  </si>
  <si>
    <t>Données communes</t>
  </si>
  <si>
    <t>1) Calcul de la masse volumique moyenne en fonction de la température et de l'altitude</t>
  </si>
  <si>
    <t>Pente moyenne</t>
  </si>
  <si>
    <t>%</t>
  </si>
  <si>
    <t>°</t>
  </si>
  <si>
    <t>kg.m3</t>
  </si>
  <si>
    <t>Puissance par unité de poids corporel =</t>
  </si>
  <si>
    <t>Masse coureur étalon</t>
  </si>
  <si>
    <t>Masse totale (+ équippement)</t>
  </si>
  <si>
    <t>Estimation de la puissance mecanique en montee</t>
  </si>
  <si>
    <t>h</t>
  </si>
  <si>
    <r>
      <t xml:space="preserve">Dénivelé positif </t>
    </r>
    <r>
      <rPr>
        <b/>
        <i/>
        <sz val="10"/>
        <color theme="1"/>
        <rFont val="Arial"/>
        <family val="2"/>
      </rPr>
      <t>h</t>
    </r>
  </si>
  <si>
    <r>
      <t>2) Calcul de la puissance mécanique moyenne développée ==&gt; Pméca</t>
    </r>
    <r>
      <rPr>
        <b/>
        <u/>
        <sz val="10"/>
        <rFont val="Arial"/>
        <family val="2"/>
      </rPr>
      <t xml:space="preserve"> = (</t>
    </r>
    <r>
      <rPr>
        <b/>
        <u/>
        <sz val="10"/>
        <color rgb="FF00E668"/>
        <rFont val="Arial"/>
        <family val="2"/>
      </rPr>
      <t>R air</t>
    </r>
    <r>
      <rPr>
        <b/>
        <u/>
        <sz val="10"/>
        <color rgb="FFFF0000"/>
        <rFont val="Arial"/>
        <family val="2"/>
      </rPr>
      <t xml:space="preserve"> </t>
    </r>
    <r>
      <rPr>
        <b/>
        <u/>
        <sz val="10"/>
        <rFont val="Arial"/>
        <family val="2"/>
      </rPr>
      <t>+</t>
    </r>
    <r>
      <rPr>
        <b/>
        <u/>
        <sz val="10"/>
        <color rgb="FFFF0000"/>
        <rFont val="Arial"/>
        <family val="2"/>
      </rPr>
      <t xml:space="preserve"> </t>
    </r>
    <r>
      <rPr>
        <b/>
        <u/>
        <sz val="10"/>
        <color rgb="FF0070C0"/>
        <rFont val="Arial"/>
        <family val="2"/>
      </rPr>
      <t>R gravité</t>
    </r>
    <r>
      <rPr>
        <b/>
        <u/>
        <sz val="10"/>
        <color rgb="FFFF0000"/>
        <rFont val="Arial"/>
        <family val="2"/>
      </rPr>
      <t xml:space="preserve"> </t>
    </r>
    <r>
      <rPr>
        <b/>
        <u/>
        <sz val="10"/>
        <rFont val="Arial"/>
        <family val="2"/>
      </rPr>
      <t>+</t>
    </r>
    <r>
      <rPr>
        <b/>
        <u/>
        <sz val="10"/>
        <color rgb="FFFF0000"/>
        <rFont val="Arial"/>
        <family val="2"/>
      </rPr>
      <t xml:space="preserve"> R roulement</t>
    </r>
    <r>
      <rPr>
        <b/>
        <u/>
        <sz val="10"/>
        <rFont val="Arial"/>
        <family val="2"/>
      </rPr>
      <t>) x</t>
    </r>
    <r>
      <rPr>
        <b/>
        <u/>
        <sz val="10"/>
        <color theme="1"/>
        <rFont val="Arial"/>
        <family val="2"/>
      </rPr>
      <t xml:space="preserve"> Vd</t>
    </r>
  </si>
  <si>
    <r>
      <t xml:space="preserve">Surface frontale effective (cycliste + vélo) * coefficient de forme </t>
    </r>
    <r>
      <rPr>
        <b/>
        <i/>
        <sz val="10"/>
        <color theme="1"/>
        <rFont val="Arial"/>
        <family val="2"/>
      </rPr>
      <t>SCx</t>
    </r>
  </si>
  <si>
    <r>
      <t xml:space="preserve">Coefficient de roulement </t>
    </r>
    <r>
      <rPr>
        <b/>
        <i/>
        <sz val="10"/>
        <color theme="1"/>
        <rFont val="Arial"/>
        <family val="2"/>
      </rPr>
      <t>Cr</t>
    </r>
  </si>
  <si>
    <r>
      <t xml:space="preserve">Masse totale calculée </t>
    </r>
    <r>
      <rPr>
        <b/>
        <i/>
        <sz val="10"/>
        <color theme="1"/>
        <rFont val="Arial"/>
        <family val="2"/>
      </rPr>
      <t>M</t>
    </r>
  </si>
  <si>
    <r>
      <t xml:space="preserve">Surface de maître couple </t>
    </r>
    <r>
      <rPr>
        <b/>
        <i/>
        <sz val="10"/>
        <color theme="1"/>
        <rFont val="Arial"/>
        <family val="2"/>
      </rPr>
      <t>SCx</t>
    </r>
  </si>
  <si>
    <r>
      <t xml:space="preserve">Distance parcourue </t>
    </r>
    <r>
      <rPr>
        <b/>
        <i/>
        <sz val="10"/>
        <color theme="1"/>
        <rFont val="Arial"/>
        <family val="2"/>
      </rPr>
      <t>d</t>
    </r>
  </si>
  <si>
    <r>
      <t xml:space="preserve">Vitesse du vent </t>
    </r>
    <r>
      <rPr>
        <i/>
        <sz val="10"/>
        <color theme="1"/>
        <rFont val="Arial"/>
        <family val="2"/>
      </rPr>
      <t>(+ si contre / - si de dos)</t>
    </r>
  </si>
  <si>
    <r>
      <t xml:space="preserve">Vitesse du vent convertie </t>
    </r>
    <r>
      <rPr>
        <b/>
        <i/>
        <sz val="10"/>
        <color theme="1"/>
        <rFont val="Arial"/>
        <family val="2"/>
      </rPr>
      <t>Vvent</t>
    </r>
  </si>
  <si>
    <r>
      <t xml:space="preserve">Vitesse moyenne convertie </t>
    </r>
    <r>
      <rPr>
        <b/>
        <i/>
        <sz val="10"/>
        <color theme="1"/>
        <rFont val="Arial"/>
        <family val="2"/>
      </rPr>
      <t>Vd</t>
    </r>
  </si>
  <si>
    <r>
      <t xml:space="preserve">Puissance </t>
    </r>
    <r>
      <rPr>
        <b/>
        <i/>
        <sz val="10"/>
        <color rgb="FF00E668"/>
        <rFont val="Arial"/>
        <family val="2"/>
      </rPr>
      <t xml:space="preserve">R.air </t>
    </r>
    <r>
      <rPr>
        <b/>
        <sz val="10"/>
        <color rgb="FF00E668"/>
        <rFont val="Arial"/>
        <family val="2"/>
      </rPr>
      <t>=</t>
    </r>
  </si>
  <si>
    <r>
      <t xml:space="preserve">Puissance </t>
    </r>
    <r>
      <rPr>
        <b/>
        <i/>
        <sz val="10"/>
        <color theme="3"/>
        <rFont val="Arial"/>
        <family val="2"/>
      </rPr>
      <t>pot</t>
    </r>
    <r>
      <rPr>
        <b/>
        <sz val="10"/>
        <color theme="3"/>
        <rFont val="Arial"/>
        <family val="2"/>
      </rPr>
      <t xml:space="preserve"> (gravité) =</t>
    </r>
  </si>
  <si>
    <r>
      <t xml:space="preserve">Puissance </t>
    </r>
    <r>
      <rPr>
        <b/>
        <i/>
        <sz val="10"/>
        <color rgb="FFFF0000"/>
        <rFont val="Arial"/>
        <family val="2"/>
      </rPr>
      <t>R. roulement</t>
    </r>
    <r>
      <rPr>
        <b/>
        <sz val="10"/>
        <color rgb="FFFF0000"/>
        <rFont val="Arial"/>
        <family val="2"/>
      </rPr>
      <t xml:space="preserve"> =</t>
    </r>
  </si>
  <si>
    <r>
      <t xml:space="preserve">Puissance </t>
    </r>
    <r>
      <rPr>
        <b/>
        <i/>
        <sz val="10"/>
        <color rgb="FFFF0000"/>
        <rFont val="Arial"/>
        <family val="2"/>
      </rPr>
      <t>R. roulements</t>
    </r>
    <r>
      <rPr>
        <b/>
        <sz val="10"/>
        <color rgb="FFFF0000"/>
        <rFont val="Arial"/>
        <family val="2"/>
      </rPr>
      <t xml:space="preserve"> =</t>
    </r>
  </si>
  <si>
    <r>
      <rPr>
        <i/>
        <sz val="10"/>
        <color theme="1"/>
        <rFont val="Arial"/>
        <family val="2"/>
      </rPr>
      <t xml:space="preserve">"Lorsque les puissances sont </t>
    </r>
    <r>
      <rPr>
        <b/>
        <i/>
        <sz val="10"/>
        <color theme="1"/>
        <rFont val="Arial"/>
        <family val="2"/>
      </rPr>
      <t xml:space="preserve">supérieures à 5.8 W/kg pour un effort suppérieur à 20 minutes </t>
    </r>
    <r>
      <rPr>
        <i/>
        <sz val="10"/>
        <color theme="1"/>
        <rFont val="Arial"/>
        <family val="2"/>
      </rPr>
      <t xml:space="preserve">et </t>
    </r>
    <r>
      <rPr>
        <b/>
        <i/>
        <sz val="10"/>
        <color theme="1"/>
        <rFont val="Arial"/>
        <family val="2"/>
      </rPr>
      <t>suppérieures à 6.2 W/kg lorsque l'effort est compris entre 15 et 20 minutes</t>
    </r>
    <r>
      <rPr>
        <i/>
        <sz val="10"/>
        <color theme="1"/>
        <rFont val="Arial"/>
        <family val="2"/>
      </rPr>
      <t>, il est ligitime de se poser quelques question car ses valeurs sont sujettes à caution et peuvent être consédérées comme extra physiologiques"</t>
    </r>
    <r>
      <rPr>
        <sz val="10"/>
        <color theme="1"/>
        <rFont val="Arial"/>
        <family val="2"/>
      </rPr>
      <t xml:space="preserve">
</t>
    </r>
    <r>
      <rPr>
        <i/>
        <sz val="10"/>
        <color theme="1"/>
        <rFont val="Arial"/>
        <family val="2"/>
      </rPr>
      <t>F. Grappe</t>
    </r>
  </si>
  <si>
    <t>Hygrométrie</t>
  </si>
  <si>
    <t>Hpa</t>
  </si>
  <si>
    <t>Pression de saturation de la vapeur d'eau</t>
  </si>
  <si>
    <t>Pression altitude corrigée</t>
  </si>
  <si>
    <t>Pression atmosphérique</t>
  </si>
  <si>
    <t>Remplir les cases jaunes unniquement</t>
  </si>
  <si>
    <t>Vitesse (km/h)</t>
  </si>
  <si>
    <t>Puissance (W)</t>
  </si>
  <si>
    <t>Roulement</t>
  </si>
  <si>
    <t>Air</t>
  </si>
  <si>
    <t>Gravité</t>
  </si>
  <si>
    <t>Coureur 65kg, aéro, plat, mer</t>
  </si>
  <si>
    <t>Coureur 65kg, 10%</t>
  </si>
  <si>
    <t>Friction des pièces mécaniques (chaîne - pignons…) négligée</t>
  </si>
  <si>
    <t>Valeur angle (𝜶) de la pente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</si>
</sst>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Arial"/>
      <family val="2"/>
    </font>
    <font>
      <sz val="10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b/>
      <u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u/>
      <sz val="10"/>
      <name val="Arial"/>
      <family val="2"/>
    </font>
    <font>
      <b/>
      <u/>
      <sz val="10"/>
      <color rgb="FF00E668"/>
      <name val="Arial"/>
      <family val="2"/>
    </font>
    <font>
      <b/>
      <u/>
      <sz val="10"/>
      <color rgb="FFFF0000"/>
      <name val="Arial"/>
      <family val="2"/>
    </font>
    <font>
      <b/>
      <u/>
      <sz val="10"/>
      <color rgb="FF0070C0"/>
      <name val="Arial"/>
      <family val="2"/>
    </font>
    <font>
      <b/>
      <u/>
      <sz val="10"/>
      <color theme="0"/>
      <name val="Arial"/>
      <family val="2"/>
    </font>
    <font>
      <b/>
      <sz val="10"/>
      <color rgb="FF00E668"/>
      <name val="Arial"/>
      <family val="2"/>
    </font>
    <font>
      <b/>
      <i/>
      <sz val="10"/>
      <color rgb="FF00E668"/>
      <name val="Arial"/>
      <family val="2"/>
    </font>
    <font>
      <b/>
      <sz val="10"/>
      <color theme="3"/>
      <name val="Arial"/>
      <family val="2"/>
    </font>
    <font>
      <b/>
      <i/>
      <sz val="10"/>
      <color theme="3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5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6" fillId="4" borderId="0" xfId="0" applyFont="1" applyFill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5" fillId="8" borderId="4" xfId="0" applyFont="1" applyFill="1" applyBorder="1" applyAlignment="1">
      <alignment horizontal="center"/>
    </xf>
    <xf numFmtId="0" fontId="7" fillId="8" borderId="4" xfId="0" applyFont="1" applyFill="1" applyBorder="1" applyAlignment="1">
      <alignment horizontal="center"/>
    </xf>
    <xf numFmtId="0" fontId="2" fillId="0" borderId="7" xfId="0" applyFont="1" applyBorder="1"/>
    <xf numFmtId="0" fontId="5" fillId="8" borderId="5" xfId="0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5" fillId="8" borderId="6" xfId="0" applyFont="1" applyFill="1" applyBorder="1" applyAlignment="1">
      <alignment horizontal="center"/>
    </xf>
    <xf numFmtId="0" fontId="7" fillId="8" borderId="6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4" fillId="0" borderId="0" xfId="0" applyFont="1" applyAlignment="1">
      <alignment horizontal="right" vertical="center"/>
    </xf>
    <xf numFmtId="164" fontId="7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right"/>
    </xf>
    <xf numFmtId="0" fontId="5" fillId="8" borderId="13" xfId="0" applyFont="1" applyFill="1" applyBorder="1" applyAlignment="1">
      <alignment horizontal="center" vertical="center"/>
    </xf>
    <xf numFmtId="2" fontId="7" fillId="8" borderId="1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11" fontId="5" fillId="5" borderId="9" xfId="0" applyNumberFormat="1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11" fontId="5" fillId="5" borderId="22" xfId="0" applyNumberFormat="1" applyFont="1" applyFill="1" applyBorder="1" applyAlignment="1">
      <alignment horizontal="center"/>
    </xf>
    <xf numFmtId="0" fontId="7" fillId="5" borderId="26" xfId="0" applyFont="1" applyFill="1" applyBorder="1" applyAlignment="1">
      <alignment horizontal="center"/>
    </xf>
    <xf numFmtId="0" fontId="7" fillId="8" borderId="17" xfId="0" applyFont="1" applyFill="1" applyBorder="1" applyAlignment="1">
      <alignment horizontal="center" vertical="center"/>
    </xf>
    <xf numFmtId="0" fontId="2" fillId="8" borderId="23" xfId="0" applyFont="1" applyFill="1" applyBorder="1" applyAlignment="1">
      <alignment horizontal="center" vertical="center"/>
    </xf>
    <xf numFmtId="2" fontId="7" fillId="4" borderId="10" xfId="0" applyNumberFormat="1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2" fontId="7" fillId="4" borderId="14" xfId="0" applyNumberFormat="1" applyFont="1" applyFill="1" applyBorder="1" applyAlignment="1">
      <alignment horizontal="center" vertical="center"/>
    </xf>
    <xf numFmtId="2" fontId="7" fillId="4" borderId="26" xfId="0" applyNumberFormat="1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2" fontId="7" fillId="4" borderId="12" xfId="0" applyNumberFormat="1" applyFont="1" applyFill="1" applyBorder="1" applyAlignment="1">
      <alignment horizontal="center" vertical="center"/>
    </xf>
    <xf numFmtId="0" fontId="3" fillId="0" borderId="0" xfId="0" applyFont="1"/>
    <xf numFmtId="0" fontId="5" fillId="0" borderId="7" xfId="0" applyFont="1" applyBorder="1"/>
    <xf numFmtId="0" fontId="5" fillId="0" borderId="8" xfId="0" applyFont="1" applyBorder="1"/>
    <xf numFmtId="0" fontId="17" fillId="0" borderId="7" xfId="0" applyFont="1" applyBorder="1" applyAlignment="1">
      <alignment horizontal="right" vertical="center"/>
    </xf>
    <xf numFmtId="165" fontId="5" fillId="6" borderId="0" xfId="0" applyNumberFormat="1" applyFont="1" applyFill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2" fontId="3" fillId="0" borderId="0" xfId="0" applyNumberFormat="1" applyFont="1"/>
    <xf numFmtId="0" fontId="19" fillId="0" borderId="7" xfId="0" applyFont="1" applyBorder="1" applyAlignment="1">
      <alignment horizontal="right" vertical="center"/>
    </xf>
    <xf numFmtId="0" fontId="21" fillId="0" borderId="7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0" fontId="7" fillId="0" borderId="18" xfId="0" applyFont="1" applyBorder="1" applyAlignment="1">
      <alignment horizontal="right" vertical="center"/>
    </xf>
    <xf numFmtId="1" fontId="7" fillId="2" borderId="19" xfId="0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5" fillId="7" borderId="5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9" fontId="7" fillId="7" borderId="5" xfId="0" applyNumberFormat="1" applyFont="1" applyFill="1" applyBorder="1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/>
    </xf>
    <xf numFmtId="0" fontId="3" fillId="4" borderId="0" xfId="0" applyFont="1" applyFill="1" applyAlignment="1">
      <alignment vertical="center"/>
    </xf>
    <xf numFmtId="2" fontId="3" fillId="0" borderId="0" xfId="0" applyNumberFormat="1" applyFont="1" applyAlignment="1">
      <alignment horizontal="center" vertical="center"/>
    </xf>
    <xf numFmtId="2" fontId="3" fillId="4" borderId="0" xfId="0" applyNumberFormat="1" applyFont="1" applyFill="1" applyAlignment="1">
      <alignment horizontal="center" vertical="center"/>
    </xf>
    <xf numFmtId="2" fontId="3" fillId="4" borderId="0" xfId="0" applyNumberFormat="1" applyFont="1" applyFill="1" applyAlignment="1">
      <alignment vertical="center"/>
    </xf>
    <xf numFmtId="2" fontId="7" fillId="0" borderId="5" xfId="0" applyNumberFormat="1" applyFont="1" applyBorder="1" applyAlignment="1">
      <alignment horizontal="center"/>
    </xf>
    <xf numFmtId="1" fontId="7" fillId="4" borderId="5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justify" vertical="top" wrapText="1"/>
    </xf>
    <xf numFmtId="0" fontId="16" fillId="9" borderId="16" xfId="0" applyFont="1" applyFill="1" applyBorder="1" applyAlignment="1">
      <alignment horizontal="center"/>
    </xf>
    <xf numFmtId="0" fontId="16" fillId="9" borderId="21" xfId="0" applyFont="1" applyFill="1" applyBorder="1" applyAlignment="1">
      <alignment horizontal="center"/>
    </xf>
    <xf numFmtId="0" fontId="16" fillId="9" borderId="15" xfId="0" applyFont="1" applyFill="1" applyBorder="1" applyAlignment="1">
      <alignment horizontal="center"/>
    </xf>
    <xf numFmtId="0" fontId="7" fillId="10" borderId="24" xfId="0" applyFont="1" applyFill="1" applyBorder="1" applyAlignment="1">
      <alignment horizontal="center" vertical="center"/>
    </xf>
    <xf numFmtId="0" fontId="7" fillId="10" borderId="25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/>
    </xf>
    <xf numFmtId="0" fontId="7" fillId="10" borderId="3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11" fillId="4" borderId="0" xfId="0" applyFont="1" applyFill="1" applyAlignment="1">
      <alignment horizontal="left" vertical="center"/>
    </xf>
    <xf numFmtId="0" fontId="8" fillId="0" borderId="0" xfId="1" applyFont="1" applyAlignment="1">
      <alignment horizont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center"/>
    </xf>
  </cellXfs>
  <cellStyles count="2">
    <cellStyle name="Lien hypertexte" xfId="1" builtinId="8"/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53"/>
      <color rgb="FFFFFF66"/>
      <color rgb="FF00E668"/>
      <color rgb="FFFFFF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backward val="15"/>
            <c:intercept val="0"/>
            <c:dispRSqr val="0"/>
            <c:dispEq val="0"/>
          </c:trendline>
          <c:xVal>
            <c:numRef>
              <c:f>Feuil1!$B$3:$B$8</c:f>
              <c:numCache>
                <c:formatCode>General</c:formatCode>
                <c:ptCount val="6"/>
                <c:pt idx="0">
                  <c:v>15</c:v>
                </c:pt>
                <c:pt idx="1">
                  <c:v>20</c:v>
                </c:pt>
                <c:pt idx="2">
                  <c:v>30</c:v>
                </c:pt>
                <c:pt idx="3">
                  <c:v>36</c:v>
                </c:pt>
                <c:pt idx="4">
                  <c:v>40</c:v>
                </c:pt>
                <c:pt idx="5">
                  <c:v>48</c:v>
                </c:pt>
              </c:numCache>
            </c:numRef>
          </c:xVal>
          <c:yVal>
            <c:numRef>
              <c:f>Feuil1!$C$3:$C$8</c:f>
              <c:numCache>
                <c:formatCode>General</c:formatCode>
                <c:ptCount val="6"/>
                <c:pt idx="0">
                  <c:v>12.3</c:v>
                </c:pt>
                <c:pt idx="1">
                  <c:v>16.399999999999999</c:v>
                </c:pt>
                <c:pt idx="2">
                  <c:v>24.5</c:v>
                </c:pt>
                <c:pt idx="3">
                  <c:v>29.6</c:v>
                </c:pt>
                <c:pt idx="4">
                  <c:v>33</c:v>
                </c:pt>
                <c:pt idx="5">
                  <c:v>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04-4438-BB96-FED4778DC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9384256"/>
        <c:axId val="1577179568"/>
      </c:scatterChart>
      <c:valAx>
        <c:axId val="1499384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fr-FR"/>
                  <a:t>Vitesse (kmh)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577179568"/>
        <c:crosses val="autoZero"/>
        <c:crossBetween val="midCat"/>
      </c:valAx>
      <c:valAx>
        <c:axId val="1577179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fr-FR"/>
                  <a:t>Puissance (W)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499384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intercept val="4"/>
            <c:dispRSqr val="0"/>
            <c:dispEq val="0"/>
          </c:trendline>
          <c:xVal>
            <c:numRef>
              <c:f>Feuil1!$B$16:$B$21</c:f>
              <c:numCache>
                <c:formatCode>General</c:formatCode>
                <c:ptCount val="6"/>
                <c:pt idx="0">
                  <c:v>15</c:v>
                </c:pt>
                <c:pt idx="1">
                  <c:v>20</c:v>
                </c:pt>
                <c:pt idx="2">
                  <c:v>30</c:v>
                </c:pt>
                <c:pt idx="3">
                  <c:v>36</c:v>
                </c:pt>
                <c:pt idx="4">
                  <c:v>40</c:v>
                </c:pt>
                <c:pt idx="5">
                  <c:v>48</c:v>
                </c:pt>
              </c:numCache>
            </c:numRef>
          </c:xVal>
          <c:yVal>
            <c:numRef>
              <c:f>Feuil1!$C$16:$C$21</c:f>
              <c:numCache>
                <c:formatCode>General</c:formatCode>
                <c:ptCount val="6"/>
                <c:pt idx="0">
                  <c:v>10.1</c:v>
                </c:pt>
                <c:pt idx="1">
                  <c:v>23.8</c:v>
                </c:pt>
                <c:pt idx="2">
                  <c:v>80.5</c:v>
                </c:pt>
                <c:pt idx="3">
                  <c:v>139</c:v>
                </c:pt>
                <c:pt idx="4">
                  <c:v>190.7</c:v>
                </c:pt>
                <c:pt idx="5">
                  <c:v>368.8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705-460B-B2D5-A70B3FE88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9384256"/>
        <c:axId val="1577179568"/>
      </c:scatterChart>
      <c:valAx>
        <c:axId val="1499384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fr-FR"/>
                  <a:t>Vitesse (kmh)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577179568"/>
        <c:crosses val="autoZero"/>
        <c:crossBetween val="midCat"/>
      </c:valAx>
      <c:valAx>
        <c:axId val="1577179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fr-FR"/>
                  <a:t>Puissance (W)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499384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backward val="8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fr-FR"/>
                </a:p>
              </c:txPr>
            </c:trendlineLbl>
          </c:trendline>
          <c:xVal>
            <c:numRef>
              <c:f>Feuil1!$B$29:$B$34</c:f>
              <c:numCache>
                <c:formatCode>General</c:formatCode>
                <c:ptCount val="6"/>
                <c:pt idx="0">
                  <c:v>8.57</c:v>
                </c:pt>
                <c:pt idx="1">
                  <c:v>9.23</c:v>
                </c:pt>
                <c:pt idx="2">
                  <c:v>10</c:v>
                </c:pt>
                <c:pt idx="3">
                  <c:v>10.91</c:v>
                </c:pt>
                <c:pt idx="4">
                  <c:v>12</c:v>
                </c:pt>
                <c:pt idx="5">
                  <c:v>13.33</c:v>
                </c:pt>
              </c:numCache>
            </c:numRef>
          </c:xVal>
          <c:yVal>
            <c:numRef>
              <c:f>Feuil1!$C$29:$C$34</c:f>
              <c:numCache>
                <c:formatCode>General</c:formatCode>
                <c:ptCount val="6"/>
                <c:pt idx="0">
                  <c:v>175</c:v>
                </c:pt>
                <c:pt idx="1">
                  <c:v>188.7</c:v>
                </c:pt>
                <c:pt idx="2">
                  <c:v>204.4</c:v>
                </c:pt>
                <c:pt idx="3">
                  <c:v>223</c:v>
                </c:pt>
                <c:pt idx="4">
                  <c:v>245</c:v>
                </c:pt>
                <c:pt idx="5">
                  <c:v>272.5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3A-4F57-934E-52EBD2902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9384256"/>
        <c:axId val="1577179568"/>
      </c:scatterChart>
      <c:valAx>
        <c:axId val="1499384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fr-FR"/>
                  <a:t>Vitesse (kmh)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577179568"/>
        <c:crosses val="autoZero"/>
        <c:crossBetween val="midCat"/>
      </c:valAx>
      <c:valAx>
        <c:axId val="1577179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fr-FR"/>
                  <a:t>Puissance (W)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499384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295274</xdr:colOff>
      <xdr:row>3</xdr:row>
      <xdr:rowOff>1587</xdr:rowOff>
    </xdr:from>
    <xdr:ext cx="2514601" cy="36671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ZoneTexte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1831974" y="820737"/>
              <a:ext cx="2514601" cy="3667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fr-FR" sz="1100" b="1" i="1">
                        <a:latin typeface="Cambria Math"/>
                        <a:ea typeface="Cambria Math"/>
                      </a:rPr>
                      <m:t>𝝆</m:t>
                    </m:r>
                    <m:r>
                      <a:rPr lang="fr-FR" sz="1100" b="1" i="1">
                        <a:latin typeface="Cambria Math"/>
                        <a:ea typeface="Cambria Math"/>
                      </a:rPr>
                      <m:t>=</m:t>
                    </m:r>
                    <m:r>
                      <a:rPr lang="fr-FR" sz="1100" b="1" i="1">
                        <a:latin typeface="Cambria Math"/>
                        <a:ea typeface="Cambria Math"/>
                      </a:rPr>
                      <m:t>𝟏</m:t>
                    </m:r>
                    <m:r>
                      <a:rPr lang="fr-FR" sz="1100" b="1" i="1">
                        <a:latin typeface="Cambria Math"/>
                        <a:ea typeface="Cambria Math"/>
                      </a:rPr>
                      <m:t>.</m:t>
                    </m:r>
                    <m:r>
                      <a:rPr lang="fr-FR" sz="1100" b="1" i="1">
                        <a:latin typeface="Cambria Math"/>
                        <a:ea typeface="Cambria Math"/>
                      </a:rPr>
                      <m:t>𝟐𝟗𝟐</m:t>
                    </m:r>
                    <m:r>
                      <a:rPr lang="fr-FR" sz="1100" b="1" i="1">
                        <a:latin typeface="Cambria Math"/>
                        <a:ea typeface="Cambria Math"/>
                      </a:rPr>
                      <m:t>×(</m:t>
                    </m:r>
                    <m:f>
                      <m:fPr>
                        <m:type m:val="skw"/>
                        <m:ctrlPr>
                          <a:rPr lang="fr-FR" sz="1100" b="1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fPr>
                      <m:num>
                        <m:r>
                          <a:rPr lang="fr-FR" sz="1100" b="1" i="1">
                            <a:latin typeface="Cambria Math"/>
                            <a:ea typeface="Cambria Math"/>
                          </a:rPr>
                          <m:t>𝑷𝒃</m:t>
                        </m:r>
                      </m:num>
                      <m:den>
                        <m:r>
                          <a:rPr lang="fr-FR" sz="1100" b="1" i="1">
                            <a:latin typeface="Cambria Math"/>
                            <a:ea typeface="Cambria Math"/>
                          </a:rPr>
                          <m:t>𝟕𝟔𝟎</m:t>
                        </m:r>
                      </m:den>
                    </m:f>
                    <m:r>
                      <a:rPr lang="fr-FR" sz="1100" b="1" i="1">
                        <a:latin typeface="Cambria Math"/>
                        <a:ea typeface="Cambria Math"/>
                      </a:rPr>
                      <m:t>)×(</m:t>
                    </m:r>
                    <m:f>
                      <m:fPr>
                        <m:type m:val="skw"/>
                        <m:ctrlPr>
                          <a:rPr lang="fr-FR" sz="1100" b="1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fPr>
                      <m:num>
                        <m:r>
                          <a:rPr lang="fr-FR" sz="1100" b="1" i="1">
                            <a:latin typeface="Cambria Math"/>
                            <a:ea typeface="Cambria Math"/>
                          </a:rPr>
                          <m:t>𝟐𝟕𝟑</m:t>
                        </m:r>
                      </m:num>
                      <m:den>
                        <m:r>
                          <a:rPr lang="fr-FR" sz="1100" b="1" i="1">
                            <a:latin typeface="Cambria Math"/>
                            <a:ea typeface="Cambria Math"/>
                          </a:rPr>
                          <m:t>𝑻𝒌</m:t>
                        </m:r>
                      </m:den>
                    </m:f>
                    <m:r>
                      <a:rPr lang="fr-FR" sz="1100" b="1" i="1">
                        <a:latin typeface="Cambria Math"/>
                        <a:ea typeface="Cambria Math"/>
                      </a:rPr>
                      <m:t>)</m:t>
                    </m:r>
                  </m:oMath>
                </m:oMathPara>
              </a14:m>
              <a:endParaRPr lang="fr-FR" sz="1100" b="1"/>
            </a:p>
          </xdr:txBody>
        </xdr:sp>
      </mc:Choice>
      <mc:Fallback xmlns="">
        <xdr:sp macro="" textlink="">
          <xdr:nvSpPr>
            <xdr:cNvPr id="3" name="ZoneTexte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1831974" y="820737"/>
              <a:ext cx="2514601" cy="3667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fr-FR" sz="1100" b="1" i="0">
                  <a:latin typeface="Cambria Math"/>
                  <a:ea typeface="Cambria Math"/>
                </a:rPr>
                <a:t>𝝆=𝟏.𝟐𝟗𝟐×(𝑷𝒃</a:t>
              </a:r>
              <a:r>
                <a:rPr lang="fr-FR" sz="1100" b="1" i="0">
                  <a:latin typeface="Cambria Math" panose="02040503050406030204" pitchFamily="18" charset="0"/>
                  <a:ea typeface="Cambria Math"/>
                </a:rPr>
                <a:t>⁄</a:t>
              </a:r>
              <a:r>
                <a:rPr lang="fr-FR" sz="1100" b="1" i="0">
                  <a:latin typeface="Cambria Math"/>
                  <a:ea typeface="Cambria Math"/>
                </a:rPr>
                <a:t>𝟕𝟔𝟎)×(𝟐𝟕𝟑</a:t>
              </a:r>
              <a:r>
                <a:rPr lang="fr-FR" sz="1100" b="1" i="0">
                  <a:latin typeface="Cambria Math" panose="02040503050406030204" pitchFamily="18" charset="0"/>
                  <a:ea typeface="Cambria Math"/>
                </a:rPr>
                <a:t>⁄</a:t>
              </a:r>
              <a:r>
                <a:rPr lang="fr-FR" sz="1100" b="1" i="0">
                  <a:latin typeface="Cambria Math"/>
                  <a:ea typeface="Cambria Math"/>
                </a:rPr>
                <a:t>𝑻𝒌)</a:t>
              </a:r>
              <a:endParaRPr lang="fr-FR" sz="1100" b="1"/>
            </a:p>
          </xdr:txBody>
        </xdr:sp>
      </mc:Fallback>
    </mc:AlternateContent>
    <xdr:clientData/>
  </xdr:oneCellAnchor>
  <xdr:oneCellAnchor>
    <xdr:from>
      <xdr:col>2</xdr:col>
      <xdr:colOff>6350</xdr:colOff>
      <xdr:row>19</xdr:row>
      <xdr:rowOff>138111</xdr:rowOff>
    </xdr:from>
    <xdr:ext cx="5480050" cy="41889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ZoneTexte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/>
          </xdr:nvSpPr>
          <xdr:spPr>
            <a:xfrm>
              <a:off x="1543050" y="3783011"/>
              <a:ext cx="5480050" cy="418897"/>
            </a:xfrm>
            <a:prstGeom prst="rect">
              <a:avLst/>
            </a:prstGeom>
          </xdr:spPr>
          <xdr:style>
            <a:lnRef idx="2">
              <a:schemeClr val="accent1"/>
            </a:lnRef>
            <a:fillRef idx="1">
              <a:schemeClr val="l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fr-FR" sz="1200" b="1" i="1">
                        <a:latin typeface="Cambria Math"/>
                      </a:rPr>
                      <m:t>𝑷𝒎</m:t>
                    </m:r>
                    <m:r>
                      <a:rPr lang="fr-FR" sz="1200" b="1" i="1">
                        <a:latin typeface="Cambria Math"/>
                      </a:rPr>
                      <m:t>é</m:t>
                    </m:r>
                    <m:r>
                      <a:rPr lang="fr-FR" sz="1200" b="1" i="1">
                        <a:latin typeface="Cambria Math"/>
                      </a:rPr>
                      <m:t>𝒄𝒂</m:t>
                    </m:r>
                    <m:r>
                      <a:rPr lang="fr-FR" sz="1200" b="1" i="1">
                        <a:latin typeface="Cambria Math"/>
                      </a:rPr>
                      <m:t>=</m:t>
                    </m:r>
                    <m:d>
                      <m:dPr>
                        <m:ctrlPr>
                          <a:rPr lang="fr-FR" sz="1200" b="1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fr-FR" sz="1100" b="1" i="1">
                                <a:solidFill>
                                  <a:srgbClr val="00E668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fr-FR" sz="1100" b="1" i="1">
                                <a:solidFill>
                                  <a:srgbClr val="00E668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𝝆</m:t>
                            </m:r>
                          </m:num>
                          <m:den>
                            <m:r>
                              <a:rPr lang="fr-FR" sz="1100" b="1" i="1">
                                <a:solidFill>
                                  <a:srgbClr val="00E668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𝟐</m:t>
                            </m:r>
                          </m:den>
                        </m:f>
                        <m:r>
                          <a:rPr lang="fr-FR" sz="1100" b="1" i="1">
                            <a:solidFill>
                              <a:srgbClr val="00E668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×</m:t>
                        </m:r>
                        <m:r>
                          <a:rPr lang="fr-FR" sz="1100" b="1" i="1">
                            <a:solidFill>
                              <a:srgbClr val="00E668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𝑺𝑪𝒙</m:t>
                        </m:r>
                        <m:r>
                          <a:rPr lang="fr-FR" sz="1100" b="1" i="1">
                            <a:solidFill>
                              <a:srgbClr val="00E668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×</m:t>
                        </m:r>
                        <m:sSup>
                          <m:sSupPr>
                            <m:ctrlPr>
                              <a:rPr lang="fr-FR" sz="1100" b="1" i="1">
                                <a:solidFill>
                                  <a:srgbClr val="00E668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fr-FR" sz="1100" b="1" i="1">
                                    <a:solidFill>
                                      <a:srgbClr val="00E668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a:rPr lang="fr-FR" sz="1100" b="1" i="1">
                                    <a:solidFill>
                                      <a:srgbClr val="00E668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𝑽𝒅</m:t>
                                </m:r>
                                <m:r>
                                  <a:rPr lang="fr-FR" sz="1100" b="1" i="1">
                                    <a:solidFill>
                                      <a:srgbClr val="00E668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+</m:t>
                                </m:r>
                                <m:r>
                                  <a:rPr lang="fr-FR" sz="1100" b="1" i="1">
                                    <a:solidFill>
                                      <a:srgbClr val="00E668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𝑽𝒗𝒆𝒏𝒕</m:t>
                                </m:r>
                              </m:e>
                            </m:d>
                          </m:e>
                          <m:sup>
                            <m:r>
                              <a:rPr lang="fr-FR" sz="1100" b="1" i="1">
                                <a:solidFill>
                                  <a:srgbClr val="00E668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𝟐</m:t>
                            </m:r>
                          </m:sup>
                        </m:sSup>
                        <m:r>
                          <a:rPr lang="fr-FR" sz="1100" b="1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+</m:t>
                        </m:r>
                        <m:r>
                          <a:rPr lang="fr-FR" sz="1100" b="1" i="1">
                            <a:solidFill>
                              <a:schemeClr val="accent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𝑴</m:t>
                        </m:r>
                        <m:r>
                          <a:rPr lang="fr-FR" sz="1100" b="1" i="1">
                            <a:solidFill>
                              <a:schemeClr val="accent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×</m:t>
                        </m:r>
                        <m:r>
                          <a:rPr lang="fr-FR" sz="1100" b="1" i="1">
                            <a:solidFill>
                              <a:schemeClr val="accent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𝒈</m:t>
                        </m:r>
                        <m:r>
                          <a:rPr lang="fr-FR" sz="1100" b="1" i="1">
                            <a:solidFill>
                              <a:schemeClr val="accent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×</m:t>
                        </m:r>
                        <m:f>
                          <m:fPr>
                            <m:type m:val="skw"/>
                            <m:ctrlPr>
                              <a:rPr lang="fr-FR" sz="1100" b="1" i="1">
                                <a:solidFill>
                                  <a:schemeClr val="accent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fr-FR" sz="1100" b="1" i="1">
                                <a:solidFill>
                                  <a:schemeClr val="accent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𝒉</m:t>
                            </m:r>
                          </m:num>
                          <m:den>
                            <m:r>
                              <a:rPr lang="fr-FR" sz="1100" b="1" i="1">
                                <a:solidFill>
                                  <a:schemeClr val="accent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𝒅</m:t>
                            </m:r>
                          </m:den>
                        </m:f>
                        <m:r>
                          <a:rPr lang="fr-FR" sz="1100" b="1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+</m:t>
                        </m:r>
                        <m:r>
                          <a:rPr lang="fr-FR" sz="1100" b="1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𝑪𝒓</m:t>
                        </m:r>
                        <m:r>
                          <a:rPr lang="fr-FR" sz="1100" b="1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×</m:t>
                        </m:r>
                        <m:r>
                          <a:rPr lang="fr-FR" sz="1100" b="1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𝑴𝒈</m:t>
                        </m:r>
                        <m:r>
                          <a:rPr lang="fr-FR" sz="1100" b="1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×</m:t>
                        </m:r>
                        <m:func>
                          <m:funcPr>
                            <m:ctrlPr>
                              <a:rPr lang="fr-FR" sz="1100" b="1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uncPr>
                          <m:fName>
                            <m:r>
                              <a:rPr lang="fr-FR" sz="1100" b="1" i="0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𝐜𝐨𝐬</m:t>
                            </m:r>
                          </m:fName>
                          <m:e>
                            <m:r>
                              <a:rPr lang="fr-FR" sz="1100" b="1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𝜶</m:t>
                            </m:r>
                            <m:r>
                              <a:rPr lang="fr-FR" sz="1100" b="1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 </m:t>
                            </m:r>
                          </m:e>
                        </m:func>
                      </m:e>
                    </m:d>
                    <m:r>
                      <a:rPr lang="fr-FR" sz="1200" b="1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r>
                      <a:rPr lang="fr-FR" sz="1200" b="1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𝑽𝒅</m:t>
                    </m:r>
                  </m:oMath>
                </m:oMathPara>
              </a14:m>
              <a:endParaRPr lang="fr-FR" sz="1100" b="1"/>
            </a:p>
          </xdr:txBody>
        </xdr:sp>
      </mc:Choice>
      <mc:Fallback xmlns="">
        <xdr:sp macro="" textlink="">
          <xdr:nvSpPr>
            <xdr:cNvPr id="4" name="ZoneTexte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/>
          </xdr:nvSpPr>
          <xdr:spPr>
            <a:xfrm>
              <a:off x="1543050" y="3783011"/>
              <a:ext cx="5480050" cy="418897"/>
            </a:xfrm>
            <a:prstGeom prst="rect">
              <a:avLst/>
            </a:prstGeom>
          </xdr:spPr>
          <xdr:style>
            <a:lnRef idx="2">
              <a:schemeClr val="accent1"/>
            </a:lnRef>
            <a:fillRef idx="1">
              <a:schemeClr val="l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fr-FR" sz="1200" b="1" i="0">
                  <a:latin typeface="Cambria Math"/>
                </a:rPr>
                <a:t>𝑷𝒎é𝒄𝒂=</a:t>
              </a:r>
              <a:r>
                <a:rPr lang="fr-FR" sz="1200" b="1" i="0">
                  <a:latin typeface="Cambria Math" panose="02040503050406030204" pitchFamily="18" charset="0"/>
                </a:rPr>
                <a:t>(</a:t>
              </a:r>
              <a:r>
                <a:rPr lang="fr-FR" sz="1100" b="1" i="0">
                  <a:solidFill>
                    <a:srgbClr val="00E668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𝝆/𝟐×𝑺𝑪𝒙×(𝑽𝒅+𝑽𝒗𝒆𝒏𝒕)^𝟐</a:t>
              </a:r>
              <a:r>
                <a:rPr lang="fr-FR" sz="11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+</a:t>
              </a:r>
              <a:r>
                <a:rPr lang="fr-FR" sz="1100" b="1" i="0">
                  <a:solidFill>
                    <a:schemeClr val="accent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𝑴×𝒈×𝒉⁄𝒅</a:t>
              </a:r>
              <a:r>
                <a:rPr lang="fr-FR" sz="11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+</a:t>
              </a:r>
              <a:r>
                <a:rPr lang="fr-FR" sz="1100" b="1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𝑪𝒓×𝑴𝒈×𝐜𝐨𝐬⁡〖𝜶 〗 )</a:t>
              </a:r>
              <a:r>
                <a:rPr lang="fr-FR" sz="12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×𝑽𝒅</a:t>
              </a:r>
              <a:endParaRPr lang="fr-FR" sz="1100" b="1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558800</xdr:colOff>
      <xdr:row>1</xdr:row>
      <xdr:rowOff>6350</xdr:rowOff>
    </xdr:from>
    <xdr:to>
      <xdr:col>10</xdr:col>
      <xdr:colOff>34925</xdr:colOff>
      <xdr:row>12</xdr:row>
      <xdr:rowOff>6350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C53D6A2-2576-4FBD-9643-BE749FB276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698500</xdr:colOff>
      <xdr:row>12</xdr:row>
      <xdr:rowOff>44450</xdr:rowOff>
    </xdr:from>
    <xdr:to>
      <xdr:col>10</xdr:col>
      <xdr:colOff>174625</xdr:colOff>
      <xdr:row>23</xdr:row>
      <xdr:rowOff>44450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AD077E50-A73A-4A67-ACA3-DBBAE6B14F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704850</xdr:colOff>
      <xdr:row>25</xdr:row>
      <xdr:rowOff>158750</xdr:rowOff>
    </xdr:from>
    <xdr:to>
      <xdr:col>10</xdr:col>
      <xdr:colOff>180975</xdr:colOff>
      <xdr:row>36</xdr:row>
      <xdr:rowOff>158750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12E104D8-3B12-4FDE-9539-A654D612C4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5"/>
  <sheetViews>
    <sheetView tabSelected="1" topLeftCell="B22" zoomScale="130" workbookViewId="0">
      <selection activeCell="F31" sqref="F31"/>
    </sheetView>
  </sheetViews>
  <sheetFormatPr baseColWidth="10" defaultColWidth="0" defaultRowHeight="13.2" zeroHeight="1" x14ac:dyDescent="0.25"/>
  <cols>
    <col min="1" max="2" width="11" style="3" customWidth="1"/>
    <col min="3" max="3" width="68.5546875" style="3" customWidth="1"/>
    <col min="4" max="4" width="9.77734375" style="3" customWidth="1"/>
    <col min="5" max="5" width="10.44140625" style="3" customWidth="1"/>
    <col min="6" max="6" width="11" style="3" customWidth="1"/>
    <col min="7" max="7" width="2.33203125" style="3" customWidth="1"/>
    <col min="8" max="8" width="18.44140625" style="3" hidden="1" customWidth="1"/>
    <col min="9" max="9" width="6.6640625" style="3" hidden="1" customWidth="1"/>
    <col min="10" max="10" width="18.5546875" style="3" hidden="1" customWidth="1"/>
    <col min="11" max="11" width="24.77734375" style="3" hidden="1" customWidth="1"/>
    <col min="12" max="16384" width="11" style="3" hidden="1"/>
  </cols>
  <sheetData>
    <row r="1" spans="1:17" ht="35.25" customHeight="1" thickBot="1" x14ac:dyDescent="0.3">
      <c r="A1" s="86" t="s">
        <v>34</v>
      </c>
      <c r="B1" s="87"/>
      <c r="C1" s="87"/>
      <c r="D1" s="87"/>
      <c r="E1" s="87"/>
      <c r="F1" s="88"/>
      <c r="J1" s="4" t="s">
        <v>35</v>
      </c>
    </row>
    <row r="2" spans="1:17" ht="31.95" customHeight="1" x14ac:dyDescent="0.25">
      <c r="A2" s="89" t="s">
        <v>56</v>
      </c>
      <c r="B2" s="89"/>
      <c r="C2" s="89"/>
      <c r="D2" s="89"/>
      <c r="E2" s="89"/>
      <c r="F2" s="89"/>
      <c r="J2" s="93"/>
      <c r="K2" s="93"/>
      <c r="P2" s="6"/>
      <c r="Q2" s="6"/>
    </row>
    <row r="3" spans="1:17" x14ac:dyDescent="0.25">
      <c r="A3" s="94" t="s">
        <v>26</v>
      </c>
      <c r="B3" s="94"/>
      <c r="C3" s="94"/>
      <c r="D3" s="94"/>
      <c r="E3" s="94"/>
      <c r="F3" s="66"/>
      <c r="G3" s="66"/>
      <c r="H3" s="66"/>
    </row>
    <row r="4" spans="1:17" x14ac:dyDescent="0.25">
      <c r="F4" s="67"/>
      <c r="G4" s="68"/>
      <c r="H4" s="69"/>
    </row>
    <row r="5" spans="1:17" x14ac:dyDescent="0.25">
      <c r="F5" s="67"/>
      <c r="G5" s="2"/>
      <c r="H5" s="70"/>
      <c r="I5" s="92"/>
      <c r="J5" s="92"/>
      <c r="K5" s="92"/>
    </row>
    <row r="6" spans="1:17" x14ac:dyDescent="0.25">
      <c r="C6" s="7" t="s">
        <v>0</v>
      </c>
      <c r="D6" s="8">
        <v>0</v>
      </c>
      <c r="E6" s="9" t="s">
        <v>6</v>
      </c>
      <c r="F6" s="67"/>
      <c r="G6" s="2"/>
      <c r="H6" s="2"/>
      <c r="I6" s="92"/>
      <c r="J6" s="92"/>
      <c r="K6" s="92"/>
    </row>
    <row r="7" spans="1:17" x14ac:dyDescent="0.25">
      <c r="C7" s="10" t="s">
        <v>8</v>
      </c>
      <c r="D7" s="11">
        <v>0</v>
      </c>
      <c r="E7" s="9" t="s">
        <v>6</v>
      </c>
      <c r="F7" s="67"/>
      <c r="H7" s="2"/>
      <c r="I7" s="92"/>
      <c r="J7" s="92"/>
      <c r="K7" s="92"/>
    </row>
    <row r="8" spans="1:17" x14ac:dyDescent="0.25">
      <c r="C8" s="12" t="s">
        <v>36</v>
      </c>
      <c r="D8" s="13">
        <f>D7-D6</f>
        <v>0</v>
      </c>
      <c r="E8" s="9" t="s">
        <v>6</v>
      </c>
      <c r="F8" s="67"/>
      <c r="G8" s="2"/>
      <c r="H8" s="70"/>
      <c r="I8" s="92"/>
      <c r="J8" s="92"/>
      <c r="K8" s="92"/>
    </row>
    <row r="9" spans="1:17" x14ac:dyDescent="0.25">
      <c r="C9" s="12" t="s">
        <v>11</v>
      </c>
      <c r="D9" s="13">
        <f>AVERAGE(D6:D7)</f>
        <v>0</v>
      </c>
      <c r="E9" s="9" t="s">
        <v>6</v>
      </c>
      <c r="F9" s="67"/>
      <c r="G9" s="2"/>
      <c r="H9" s="72"/>
      <c r="I9" s="14"/>
      <c r="J9" s="14"/>
      <c r="K9" s="14"/>
    </row>
    <row r="10" spans="1:17" x14ac:dyDescent="0.25">
      <c r="C10" s="12" t="s">
        <v>54</v>
      </c>
      <c r="D10" s="76">
        <f>(-0.0992*D9)+1001.9</f>
        <v>1001.9</v>
      </c>
      <c r="E10" s="9" t="s">
        <v>52</v>
      </c>
      <c r="F10" s="67"/>
      <c r="G10" s="2"/>
      <c r="H10" s="72"/>
      <c r="I10" s="14"/>
      <c r="J10" s="14"/>
      <c r="K10" s="14"/>
    </row>
    <row r="11" spans="1:17" x14ac:dyDescent="0.25">
      <c r="C11" s="61" t="s">
        <v>51</v>
      </c>
      <c r="D11" s="64">
        <v>0.8</v>
      </c>
      <c r="E11" s="9" t="s">
        <v>28</v>
      </c>
      <c r="F11" s="67"/>
      <c r="G11" s="2"/>
      <c r="H11" s="72"/>
      <c r="I11" s="14"/>
      <c r="J11" s="14"/>
      <c r="K11" s="14"/>
    </row>
    <row r="12" spans="1:17" x14ac:dyDescent="0.25">
      <c r="C12" s="63" t="s">
        <v>53</v>
      </c>
      <c r="D12" s="75">
        <f>6.108*EXP(0.0628*D14)</f>
        <v>29.359007167578781</v>
      </c>
      <c r="E12" s="9" t="s">
        <v>52</v>
      </c>
      <c r="F12" s="67"/>
      <c r="G12" s="2"/>
      <c r="H12" s="70"/>
      <c r="I12" s="14"/>
      <c r="J12" s="14"/>
      <c r="K12" s="14"/>
    </row>
    <row r="13" spans="1:17" x14ac:dyDescent="0.25">
      <c r="C13" s="61" t="s">
        <v>55</v>
      </c>
      <c r="D13" s="62">
        <v>960</v>
      </c>
      <c r="E13" s="9" t="s">
        <v>52</v>
      </c>
      <c r="F13" s="67"/>
      <c r="G13" s="72"/>
      <c r="H13" s="72"/>
      <c r="I13" s="14"/>
      <c r="J13" s="14"/>
      <c r="K13" s="14"/>
    </row>
    <row r="14" spans="1:17" x14ac:dyDescent="0.25">
      <c r="C14" s="15" t="s">
        <v>1</v>
      </c>
      <c r="D14" s="16">
        <v>25</v>
      </c>
      <c r="E14" s="9" t="s">
        <v>7</v>
      </c>
      <c r="F14" s="65"/>
      <c r="G14" s="72"/>
      <c r="H14" s="51"/>
      <c r="I14" s="14"/>
      <c r="J14" s="14"/>
      <c r="K14" s="14"/>
    </row>
    <row r="15" spans="1:17" x14ac:dyDescent="0.25">
      <c r="F15" s="65"/>
      <c r="G15" s="72"/>
      <c r="H15" s="51"/>
      <c r="I15" s="17"/>
      <c r="J15" s="18"/>
      <c r="K15" s="18"/>
    </row>
    <row r="16" spans="1:17" x14ac:dyDescent="0.25">
      <c r="C16" s="19" t="s">
        <v>12</v>
      </c>
      <c r="D16" s="20">
        <f>((1-(0.3783*D11*D12*100)/100000)*(D13*100))/(287.058*(D14+273))</f>
        <v>1.1122675609086645</v>
      </c>
      <c r="E16" s="5" t="s">
        <v>30</v>
      </c>
      <c r="F16" s="65"/>
      <c r="G16" s="72"/>
      <c r="H16" s="73"/>
      <c r="I16" s="92"/>
      <c r="J16" s="92"/>
      <c r="K16" s="92"/>
    </row>
    <row r="17" spans="1:11" x14ac:dyDescent="0.25">
      <c r="C17" s="21"/>
      <c r="F17" s="65"/>
      <c r="G17" s="72"/>
      <c r="H17" s="73"/>
      <c r="I17" s="92"/>
      <c r="J17" s="92"/>
      <c r="K17" s="92"/>
    </row>
    <row r="18" spans="1:11" x14ac:dyDescent="0.25">
      <c r="A18" s="94" t="s">
        <v>37</v>
      </c>
      <c r="B18" s="94"/>
      <c r="C18" s="94"/>
      <c r="D18" s="94"/>
      <c r="E18" s="94"/>
      <c r="F18" s="65"/>
      <c r="G18" s="72"/>
      <c r="H18" s="73"/>
      <c r="I18" s="92"/>
      <c r="J18" s="92"/>
      <c r="K18" s="92"/>
    </row>
    <row r="19" spans="1:11" x14ac:dyDescent="0.25">
      <c r="B19" s="91" t="s">
        <v>64</v>
      </c>
      <c r="C19" s="91"/>
      <c r="D19" s="91"/>
      <c r="F19" s="65"/>
      <c r="G19" s="72"/>
      <c r="H19" s="73"/>
      <c r="I19" s="92"/>
      <c r="J19" s="92"/>
      <c r="K19" s="92"/>
    </row>
    <row r="20" spans="1:11" x14ac:dyDescent="0.25">
      <c r="F20" s="65"/>
      <c r="G20" s="72"/>
      <c r="H20" s="73"/>
    </row>
    <row r="21" spans="1:11" x14ac:dyDescent="0.25">
      <c r="F21" s="45"/>
      <c r="G21" s="72"/>
      <c r="H21" s="51"/>
    </row>
    <row r="22" spans="1:11" x14ac:dyDescent="0.25">
      <c r="F22" s="45"/>
      <c r="G22" s="72"/>
      <c r="H22" s="51"/>
    </row>
    <row r="23" spans="1:11" ht="13.8" thickBot="1" x14ac:dyDescent="0.3">
      <c r="A23" s="17"/>
      <c r="B23" s="17"/>
      <c r="C23" s="17"/>
      <c r="D23" s="17"/>
      <c r="E23" s="17"/>
      <c r="F23" s="45"/>
      <c r="G23" s="72"/>
      <c r="H23" s="72"/>
      <c r="I23" s="17"/>
      <c r="J23" s="17"/>
    </row>
    <row r="24" spans="1:11" ht="13.8" thickBot="1" x14ac:dyDescent="0.3">
      <c r="A24" s="17"/>
      <c r="B24" s="17"/>
      <c r="C24" s="82" t="s">
        <v>24</v>
      </c>
      <c r="D24" s="83"/>
      <c r="E24" s="17"/>
      <c r="F24" s="71"/>
      <c r="G24" s="72"/>
      <c r="H24" s="74"/>
      <c r="I24" s="17"/>
      <c r="J24" s="17"/>
    </row>
    <row r="25" spans="1:11" x14ac:dyDescent="0.25">
      <c r="B25" s="1"/>
      <c r="C25" s="22" t="s">
        <v>38</v>
      </c>
      <c r="D25" s="23">
        <v>0.25</v>
      </c>
      <c r="E25" s="24"/>
      <c r="F25" s="45"/>
      <c r="G25" s="72"/>
      <c r="H25" s="72"/>
      <c r="I25" s="17"/>
      <c r="J25" s="17"/>
    </row>
    <row r="26" spans="1:11" x14ac:dyDescent="0.25">
      <c r="A26" s="17"/>
      <c r="B26" s="1"/>
      <c r="C26" s="25" t="s">
        <v>39</v>
      </c>
      <c r="D26" s="26">
        <v>4.0000000000000001E-3</v>
      </c>
      <c r="F26" s="2"/>
      <c r="G26" s="72"/>
      <c r="H26" s="72"/>
      <c r="I26" s="17"/>
      <c r="J26" s="17"/>
    </row>
    <row r="27" spans="1:11" x14ac:dyDescent="0.25">
      <c r="A27" s="17"/>
      <c r="B27" s="17"/>
      <c r="C27" s="27" t="s">
        <v>13</v>
      </c>
      <c r="D27" s="28">
        <v>65</v>
      </c>
      <c r="E27" s="24" t="s">
        <v>5</v>
      </c>
      <c r="F27" s="2"/>
      <c r="G27" s="72"/>
      <c r="H27" s="72"/>
      <c r="I27" s="17"/>
      <c r="J27" s="17"/>
    </row>
    <row r="28" spans="1:11" x14ac:dyDescent="0.25">
      <c r="A28" s="17"/>
      <c r="B28" s="17"/>
      <c r="C28" s="27" t="s">
        <v>14</v>
      </c>
      <c r="D28" s="28">
        <v>10</v>
      </c>
      <c r="E28" s="24" t="s">
        <v>5</v>
      </c>
      <c r="F28" s="2"/>
      <c r="G28" s="72"/>
      <c r="H28" s="51"/>
    </row>
    <row r="29" spans="1:11" ht="13.8" thickBot="1" x14ac:dyDescent="0.3">
      <c r="A29" s="17"/>
      <c r="B29" s="17"/>
      <c r="C29" s="29" t="s">
        <v>40</v>
      </c>
      <c r="D29" s="30">
        <f>D27+D28</f>
        <v>75</v>
      </c>
      <c r="E29" s="24" t="s">
        <v>5</v>
      </c>
      <c r="F29" s="45"/>
      <c r="G29" s="72"/>
      <c r="H29" s="51"/>
    </row>
    <row r="30" spans="1:11" ht="13.8" thickBot="1" x14ac:dyDescent="0.3">
      <c r="A30" s="17"/>
      <c r="B30" s="17"/>
      <c r="C30" s="84" t="s">
        <v>19</v>
      </c>
      <c r="D30" s="85"/>
      <c r="F30" s="45"/>
      <c r="G30" s="72"/>
      <c r="H30" s="51"/>
    </row>
    <row r="31" spans="1:11" x14ac:dyDescent="0.25">
      <c r="A31" s="17"/>
      <c r="B31" s="17"/>
      <c r="C31" s="31" t="s">
        <v>33</v>
      </c>
      <c r="D31" s="32">
        <v>78.5</v>
      </c>
      <c r="E31" s="24" t="s">
        <v>5</v>
      </c>
      <c r="F31" s="45"/>
      <c r="G31" s="72"/>
      <c r="H31" s="51"/>
    </row>
    <row r="32" spans="1:11" x14ac:dyDescent="0.25">
      <c r="A32" s="17"/>
      <c r="B32" s="17"/>
      <c r="C32" s="31" t="s">
        <v>32</v>
      </c>
      <c r="D32" s="32">
        <v>70</v>
      </c>
      <c r="E32" s="24" t="s">
        <v>5</v>
      </c>
      <c r="F32" s="45"/>
      <c r="G32" s="72"/>
      <c r="H32" s="51"/>
    </row>
    <row r="33" spans="1:14" x14ac:dyDescent="0.25">
      <c r="C33" s="33" t="s">
        <v>41</v>
      </c>
      <c r="D33" s="34">
        <v>0.3</v>
      </c>
      <c r="E33" s="5" t="s">
        <v>2</v>
      </c>
      <c r="F33" s="45"/>
      <c r="G33" s="72"/>
      <c r="H33" s="72"/>
      <c r="I33" s="17"/>
      <c r="J33" s="17"/>
    </row>
    <row r="34" spans="1:14" ht="13.8" thickBot="1" x14ac:dyDescent="0.3">
      <c r="A34" s="17"/>
      <c r="B34" s="17"/>
      <c r="C34" s="35" t="s">
        <v>39</v>
      </c>
      <c r="D34" s="36">
        <v>5.0000000000000001E-3</v>
      </c>
      <c r="F34" s="45"/>
      <c r="G34" s="72"/>
      <c r="H34" s="51"/>
    </row>
    <row r="35" spans="1:14" ht="13.8" thickBot="1" x14ac:dyDescent="0.3">
      <c r="A35" s="17"/>
      <c r="B35" s="17"/>
      <c r="C35" s="84" t="s">
        <v>25</v>
      </c>
      <c r="D35" s="85"/>
      <c r="F35" s="45"/>
      <c r="G35" s="72"/>
      <c r="H35" s="51"/>
    </row>
    <row r="36" spans="1:14" ht="13.8" thickBot="1" x14ac:dyDescent="0.3">
      <c r="A36" s="17"/>
      <c r="B36" s="17"/>
      <c r="C36" s="27" t="s">
        <v>42</v>
      </c>
      <c r="D36" s="28">
        <v>1000</v>
      </c>
      <c r="E36" s="24" t="s">
        <v>6</v>
      </c>
      <c r="F36" s="45"/>
      <c r="G36" s="72"/>
      <c r="H36" s="51"/>
    </row>
    <row r="37" spans="1:14" ht="13.8" thickBot="1" x14ac:dyDescent="0.3">
      <c r="A37" s="17"/>
      <c r="B37" s="17"/>
      <c r="C37" s="27" t="s">
        <v>20</v>
      </c>
      <c r="D37" s="37">
        <v>1</v>
      </c>
      <c r="E37" s="38">
        <v>30</v>
      </c>
      <c r="F37" s="45" t="s">
        <v>23</v>
      </c>
      <c r="G37" s="72"/>
      <c r="H37" s="51"/>
    </row>
    <row r="38" spans="1:14" x14ac:dyDescent="0.25">
      <c r="A38" s="90"/>
      <c r="B38" s="90"/>
      <c r="C38" s="27" t="s">
        <v>43</v>
      </c>
      <c r="D38" s="28">
        <v>0</v>
      </c>
      <c r="E38" s="24" t="s">
        <v>10</v>
      </c>
      <c r="F38" s="2"/>
      <c r="G38" s="72"/>
      <c r="H38" s="51"/>
    </row>
    <row r="39" spans="1:14" x14ac:dyDescent="0.25">
      <c r="C39" s="25" t="s">
        <v>44</v>
      </c>
      <c r="D39" s="39">
        <f>D38/3.6</f>
        <v>0</v>
      </c>
      <c r="E39" s="24" t="s">
        <v>4</v>
      </c>
      <c r="F39" s="45"/>
      <c r="G39" s="72"/>
      <c r="H39" s="51"/>
    </row>
    <row r="40" spans="1:14" x14ac:dyDescent="0.25">
      <c r="C40" s="40" t="s">
        <v>3</v>
      </c>
      <c r="D40" s="41">
        <f>(D36/1000)/((D37/60)+(E37/3600))</f>
        <v>40</v>
      </c>
      <c r="E40" s="24" t="s">
        <v>10</v>
      </c>
      <c r="F40" s="2"/>
      <c r="G40" s="72"/>
      <c r="H40" s="51"/>
    </row>
    <row r="41" spans="1:14" x14ac:dyDescent="0.25">
      <c r="C41" s="29" t="s">
        <v>45</v>
      </c>
      <c r="D41" s="42">
        <f>D40/3.6</f>
        <v>11.111111111111111</v>
      </c>
      <c r="E41" s="24" t="s">
        <v>4</v>
      </c>
      <c r="F41" s="2"/>
      <c r="G41" s="72"/>
      <c r="H41" s="72"/>
    </row>
    <row r="42" spans="1:14" x14ac:dyDescent="0.25">
      <c r="C42" s="29" t="s">
        <v>27</v>
      </c>
      <c r="D42" s="42">
        <f>(D8*100)/D36</f>
        <v>0</v>
      </c>
      <c r="E42" s="24" t="s">
        <v>28</v>
      </c>
      <c r="F42" s="2"/>
      <c r="G42" s="72"/>
      <c r="H42" s="72"/>
    </row>
    <row r="43" spans="1:14" ht="13.8" thickBot="1" x14ac:dyDescent="0.3">
      <c r="C43" s="43" t="s">
        <v>65</v>
      </c>
      <c r="D43" s="44">
        <f>ASIN(D8/D36)/PI()*180</f>
        <v>0</v>
      </c>
      <c r="E43" s="24" t="s">
        <v>29</v>
      </c>
      <c r="F43" s="2"/>
      <c r="G43" s="72"/>
      <c r="H43" s="72"/>
      <c r="I43" s="45"/>
      <c r="J43" s="45"/>
      <c r="K43" s="45"/>
      <c r="L43" s="45"/>
      <c r="M43" s="45"/>
      <c r="N43" s="45"/>
    </row>
    <row r="44" spans="1:14" ht="25.5" customHeight="1" x14ac:dyDescent="0.25">
      <c r="F44" s="45"/>
      <c r="G44" s="72"/>
      <c r="H44" s="72"/>
      <c r="I44" s="45"/>
      <c r="J44" s="45"/>
      <c r="K44" s="45"/>
      <c r="L44" s="45"/>
      <c r="M44" s="45"/>
      <c r="N44" s="45"/>
    </row>
    <row r="45" spans="1:14" x14ac:dyDescent="0.25">
      <c r="C45" s="79" t="s">
        <v>21</v>
      </c>
      <c r="D45" s="80"/>
      <c r="E45" s="81"/>
      <c r="F45" s="2"/>
      <c r="G45" s="72"/>
      <c r="H45" s="72"/>
      <c r="I45" s="2"/>
      <c r="J45" s="2"/>
      <c r="K45" s="45"/>
      <c r="L45" s="45"/>
      <c r="M45" s="45"/>
      <c r="N45" s="45"/>
    </row>
    <row r="46" spans="1:14" x14ac:dyDescent="0.25">
      <c r="C46" s="46"/>
      <c r="E46" s="47"/>
      <c r="F46" s="2"/>
      <c r="G46" s="72"/>
      <c r="H46" s="72"/>
      <c r="I46" s="2"/>
      <c r="J46" s="45"/>
      <c r="K46" s="45"/>
      <c r="L46" s="45"/>
      <c r="M46" s="45"/>
      <c r="N46" s="45"/>
    </row>
    <row r="47" spans="1:14" x14ac:dyDescent="0.25">
      <c r="C47" s="48" t="s">
        <v>46</v>
      </c>
      <c r="D47" s="49">
        <f>(0.5*D16)*D25*(POWER((D41+D39),2))*D41</f>
        <v>190.71803170587523</v>
      </c>
      <c r="E47" s="50" t="s">
        <v>9</v>
      </c>
      <c r="F47" s="2"/>
      <c r="G47" s="72"/>
      <c r="H47" s="72"/>
      <c r="I47" s="2"/>
      <c r="J47" s="51"/>
      <c r="K47" s="45"/>
      <c r="L47" s="45"/>
      <c r="M47" s="45"/>
      <c r="N47" s="45"/>
    </row>
    <row r="48" spans="1:14" x14ac:dyDescent="0.25">
      <c r="C48" s="52" t="s">
        <v>47</v>
      </c>
      <c r="D48" s="49">
        <f>(D29*9.81*(D8/D36))*D41</f>
        <v>0</v>
      </c>
      <c r="E48" s="50" t="s">
        <v>9</v>
      </c>
      <c r="F48" s="2"/>
      <c r="G48" s="45"/>
      <c r="H48" s="2"/>
      <c r="I48" s="2"/>
      <c r="J48" s="45"/>
      <c r="K48" s="45"/>
      <c r="L48" s="45"/>
      <c r="M48" s="45"/>
      <c r="N48" s="45"/>
    </row>
    <row r="49" spans="1:14" x14ac:dyDescent="0.25">
      <c r="A49" s="14"/>
      <c r="B49" s="14"/>
      <c r="C49" s="53" t="s">
        <v>48</v>
      </c>
      <c r="D49" s="49">
        <f>D26*D29*9.81*D41*(SQRT((1-(POWER((D8/D36),2)))))</f>
        <v>32.700000000000003</v>
      </c>
      <c r="E49" s="50" t="s">
        <v>9</v>
      </c>
      <c r="F49" s="45"/>
      <c r="G49" s="45"/>
      <c r="H49" s="2"/>
      <c r="I49" s="2"/>
      <c r="J49" s="45"/>
      <c r="K49" s="45"/>
      <c r="L49" s="45"/>
      <c r="M49" s="45"/>
      <c r="N49" s="45"/>
    </row>
    <row r="50" spans="1:14" x14ac:dyDescent="0.25">
      <c r="C50" s="46"/>
      <c r="E50" s="47"/>
      <c r="F50" s="45"/>
      <c r="G50" s="45"/>
      <c r="H50" s="2"/>
      <c r="I50" s="2"/>
      <c r="J50" s="45"/>
      <c r="K50" s="45"/>
      <c r="L50" s="45"/>
      <c r="M50" s="45"/>
      <c r="N50" s="45"/>
    </row>
    <row r="51" spans="1:14" x14ac:dyDescent="0.25">
      <c r="C51" s="54" t="s">
        <v>18</v>
      </c>
      <c r="D51" s="55">
        <f>SUM(D47:D49)</f>
        <v>223.41803170587525</v>
      </c>
      <c r="E51" s="50" t="s">
        <v>9</v>
      </c>
      <c r="F51" s="45"/>
      <c r="G51" s="45"/>
      <c r="H51" s="45"/>
      <c r="I51" s="2"/>
      <c r="J51" s="45"/>
      <c r="K51" s="45"/>
      <c r="L51" s="45"/>
      <c r="M51" s="45"/>
      <c r="N51" s="45"/>
    </row>
    <row r="52" spans="1:14" x14ac:dyDescent="0.25">
      <c r="C52" s="54" t="s">
        <v>31</v>
      </c>
      <c r="D52" s="56">
        <f>D51/D27</f>
        <v>3.4372004877826963</v>
      </c>
      <c r="E52" s="50" t="s">
        <v>15</v>
      </c>
      <c r="F52" s="45"/>
      <c r="G52" s="45"/>
      <c r="H52" s="45"/>
      <c r="I52" s="2"/>
      <c r="J52" s="2"/>
      <c r="K52" s="2"/>
      <c r="L52" s="45"/>
      <c r="M52" s="45"/>
      <c r="N52" s="45"/>
    </row>
    <row r="53" spans="1:14" x14ac:dyDescent="0.25">
      <c r="C53" s="57" t="s">
        <v>17</v>
      </c>
      <c r="D53" s="58">
        <f>D8/((D37/60)+(E37/3600))</f>
        <v>0</v>
      </c>
      <c r="E53" s="59" t="s">
        <v>16</v>
      </c>
      <c r="F53" s="45"/>
      <c r="G53" s="45"/>
      <c r="H53" s="45"/>
      <c r="I53" s="2"/>
      <c r="J53" s="2"/>
      <c r="K53" s="2"/>
      <c r="L53" s="45"/>
      <c r="M53" s="45"/>
      <c r="N53" s="45"/>
    </row>
    <row r="54" spans="1:14" x14ac:dyDescent="0.25">
      <c r="C54" s="14"/>
      <c r="D54" s="14"/>
      <c r="E54" s="14"/>
      <c r="F54" s="45"/>
      <c r="G54" s="45"/>
      <c r="H54" s="45"/>
      <c r="I54" s="2"/>
      <c r="J54" s="2"/>
      <c r="K54" s="2"/>
      <c r="L54" s="45"/>
      <c r="M54" s="45"/>
      <c r="N54" s="45"/>
    </row>
    <row r="55" spans="1:14" x14ac:dyDescent="0.25">
      <c r="C55" s="79" t="s">
        <v>22</v>
      </c>
      <c r="D55" s="80"/>
      <c r="E55" s="81"/>
      <c r="F55" s="45"/>
      <c r="G55" s="45"/>
      <c r="H55" s="45"/>
      <c r="I55" s="2"/>
      <c r="J55" s="2"/>
      <c r="K55" s="2"/>
      <c r="L55" s="45"/>
      <c r="M55" s="45"/>
      <c r="N55" s="45"/>
    </row>
    <row r="56" spans="1:14" x14ac:dyDescent="0.25">
      <c r="C56" s="46"/>
      <c r="E56" s="47"/>
      <c r="F56" s="45"/>
      <c r="G56" s="45"/>
      <c r="H56" s="45"/>
      <c r="I56" s="45"/>
      <c r="J56" s="45"/>
      <c r="K56" s="45"/>
      <c r="L56" s="45"/>
      <c r="M56" s="45"/>
      <c r="N56" s="45"/>
    </row>
    <row r="57" spans="1:14" x14ac:dyDescent="0.25">
      <c r="C57" s="48" t="s">
        <v>46</v>
      </c>
      <c r="D57" s="49">
        <f>(0.5*D16)*D25*(POWER((D41+D39),2))*D41</f>
        <v>190.71803170587523</v>
      </c>
      <c r="E57" s="50" t="s">
        <v>9</v>
      </c>
      <c r="F57" s="45"/>
      <c r="G57" s="45"/>
      <c r="H57" s="45"/>
      <c r="I57" s="45"/>
      <c r="J57" s="45"/>
      <c r="K57" s="45"/>
      <c r="L57" s="45"/>
      <c r="M57" s="45"/>
      <c r="N57" s="45"/>
    </row>
    <row r="58" spans="1:14" x14ac:dyDescent="0.25">
      <c r="C58" s="52" t="s">
        <v>47</v>
      </c>
      <c r="D58" s="49">
        <f>(D31*9.81*(D8/D36))*D41</f>
        <v>0</v>
      </c>
      <c r="E58" s="50" t="s">
        <v>9</v>
      </c>
      <c r="F58" s="45"/>
      <c r="G58" s="45"/>
      <c r="H58" s="45"/>
      <c r="I58" s="45"/>
      <c r="J58" s="45"/>
      <c r="K58" s="45"/>
      <c r="L58" s="45"/>
      <c r="M58" s="45"/>
      <c r="N58" s="45"/>
    </row>
    <row r="59" spans="1:14" x14ac:dyDescent="0.25">
      <c r="C59" s="53" t="s">
        <v>49</v>
      </c>
      <c r="D59" s="49">
        <f>D34*D31*9.81*D41*(SQRT((1-(POWER((D8/D36),2)))))</f>
        <v>42.782500000000006</v>
      </c>
      <c r="E59" s="50" t="s">
        <v>9</v>
      </c>
      <c r="F59" s="45"/>
      <c r="G59" s="45"/>
      <c r="H59" s="45"/>
      <c r="I59" s="45"/>
      <c r="J59" s="45"/>
      <c r="K59" s="45"/>
      <c r="L59" s="45"/>
      <c r="M59" s="45"/>
      <c r="N59" s="45"/>
    </row>
    <row r="60" spans="1:14" x14ac:dyDescent="0.25">
      <c r="C60" s="46"/>
      <c r="E60" s="47"/>
      <c r="F60" s="45"/>
      <c r="G60" s="45"/>
      <c r="H60" s="45"/>
      <c r="I60" s="45"/>
      <c r="J60" s="45"/>
      <c r="K60" s="45"/>
      <c r="L60" s="45"/>
      <c r="M60" s="45"/>
      <c r="N60" s="45"/>
    </row>
    <row r="61" spans="1:14" ht="15" customHeight="1" x14ac:dyDescent="0.25">
      <c r="C61" s="54" t="s">
        <v>18</v>
      </c>
      <c r="D61" s="55">
        <f>SUM(D57:D59)</f>
        <v>233.50053170587523</v>
      </c>
      <c r="E61" s="50" t="s">
        <v>9</v>
      </c>
      <c r="F61" s="45"/>
      <c r="G61" s="45"/>
      <c r="H61" s="45"/>
      <c r="I61" s="45"/>
      <c r="J61" s="45"/>
      <c r="K61" s="45"/>
      <c r="L61" s="45"/>
      <c r="M61" s="45"/>
      <c r="N61" s="45"/>
    </row>
    <row r="62" spans="1:14" x14ac:dyDescent="0.25">
      <c r="C62" s="54" t="s">
        <v>31</v>
      </c>
      <c r="D62" s="56">
        <f>D61/D32</f>
        <v>3.3357218815125034</v>
      </c>
      <c r="E62" s="50" t="s">
        <v>15</v>
      </c>
      <c r="F62" s="45"/>
      <c r="G62" s="45"/>
      <c r="H62" s="45"/>
      <c r="I62" s="45"/>
      <c r="J62" s="45"/>
      <c r="K62" s="45"/>
      <c r="L62" s="45"/>
      <c r="M62" s="45"/>
      <c r="N62" s="45"/>
    </row>
    <row r="63" spans="1:14" x14ac:dyDescent="0.25">
      <c r="C63" s="57" t="s">
        <v>17</v>
      </c>
      <c r="D63" s="58">
        <f>D53</f>
        <v>0</v>
      </c>
      <c r="E63" s="59" t="s">
        <v>16</v>
      </c>
      <c r="F63" s="45"/>
      <c r="G63" s="45"/>
      <c r="H63" s="45"/>
      <c r="I63" s="45"/>
      <c r="J63" s="45"/>
      <c r="K63" s="45"/>
      <c r="L63" s="45"/>
      <c r="M63" s="45"/>
      <c r="N63" s="45"/>
    </row>
    <row r="64" spans="1:14" x14ac:dyDescent="0.25">
      <c r="F64" s="45"/>
      <c r="G64" s="45"/>
      <c r="H64" s="45"/>
      <c r="I64" s="45"/>
      <c r="J64" s="45"/>
      <c r="K64" s="45"/>
      <c r="L64" s="45"/>
      <c r="M64" s="45"/>
      <c r="N64" s="45"/>
    </row>
    <row r="65" spans="3:8" ht="78" customHeight="1" x14ac:dyDescent="0.25">
      <c r="C65" s="78" t="s">
        <v>50</v>
      </c>
      <c r="D65" s="78"/>
      <c r="E65" s="78"/>
      <c r="F65" s="45"/>
      <c r="G65" s="45"/>
      <c r="H65" s="45"/>
    </row>
    <row r="66" spans="3:8" hidden="1" x14ac:dyDescent="0.25">
      <c r="C66" s="60"/>
      <c r="D66" s="60"/>
      <c r="E66" s="60"/>
    </row>
    <row r="67" spans="3:8" hidden="1" x14ac:dyDescent="0.25">
      <c r="C67" s="60"/>
      <c r="D67" s="60"/>
      <c r="E67" s="60"/>
    </row>
    <row r="68" spans="3:8" hidden="1" x14ac:dyDescent="0.25">
      <c r="C68" s="60"/>
      <c r="D68" s="60"/>
      <c r="E68" s="60"/>
    </row>
    <row r="69" spans="3:8" hidden="1" x14ac:dyDescent="0.25">
      <c r="C69" s="60"/>
      <c r="D69" s="60"/>
      <c r="E69" s="60"/>
    </row>
    <row r="70" spans="3:8" hidden="1" x14ac:dyDescent="0.25">
      <c r="C70" s="60"/>
      <c r="D70" s="60"/>
      <c r="E70" s="60"/>
    </row>
    <row r="71" spans="3:8" hidden="1" x14ac:dyDescent="0.25">
      <c r="C71" s="60"/>
      <c r="D71" s="60"/>
      <c r="E71" s="60"/>
    </row>
    <row r="72" spans="3:8" hidden="1" x14ac:dyDescent="0.25">
      <c r="C72" s="60"/>
      <c r="D72" s="60"/>
      <c r="E72" s="60"/>
    </row>
    <row r="73" spans="3:8" hidden="1" x14ac:dyDescent="0.25">
      <c r="C73" s="60"/>
      <c r="D73" s="60"/>
      <c r="E73" s="60"/>
    </row>
    <row r="74" spans="3:8" hidden="1" x14ac:dyDescent="0.25">
      <c r="C74" s="60"/>
      <c r="D74" s="60"/>
      <c r="E74" s="60"/>
    </row>
    <row r="75" spans="3:8" x14ac:dyDescent="0.25"/>
  </sheetData>
  <mergeCells count="21">
    <mergeCell ref="I19:K19"/>
    <mergeCell ref="I18:K18"/>
    <mergeCell ref="I17:K17"/>
    <mergeCell ref="I16:K16"/>
    <mergeCell ref="I8:K8"/>
    <mergeCell ref="I7:K7"/>
    <mergeCell ref="I6:K6"/>
    <mergeCell ref="I5:K5"/>
    <mergeCell ref="J2:K2"/>
    <mergeCell ref="A18:E18"/>
    <mergeCell ref="A3:E3"/>
    <mergeCell ref="A1:F1"/>
    <mergeCell ref="A2:F2"/>
    <mergeCell ref="C45:E45"/>
    <mergeCell ref="A38:B38"/>
    <mergeCell ref="B19:D19"/>
    <mergeCell ref="C65:E65"/>
    <mergeCell ref="C55:E55"/>
    <mergeCell ref="C24:D24"/>
    <mergeCell ref="C35:D35"/>
    <mergeCell ref="C30:D30"/>
  </mergeCells>
  <conditionalFormatting sqref="D6:D7 D14 D25 D27:D28 D36:D38 E37">
    <cfRule type="containsBlanks" dxfId="1" priority="4">
      <formula>LEN(TRIM(D6))=0</formula>
    </cfRule>
  </conditionalFormatting>
  <conditionalFormatting sqref="D16">
    <cfRule type="colorScale" priority="1">
      <colorScale>
        <cfvo type="num" val="1.06"/>
        <cfvo type="percent" val="50"/>
        <cfvo type="num" val="1.25"/>
        <color rgb="FF00E668"/>
        <color rgb="FFFFEB84"/>
        <color rgb="FFFF0000"/>
      </colorScale>
    </cfRule>
  </conditionalFormatting>
  <conditionalFormatting sqref="J1">
    <cfRule type="containsBlanks" dxfId="0" priority="3">
      <formula>LEN(TRIM(J1))=0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6" orientation="portrait" r:id="rId1"/>
  <headerFooter>
    <oddHeader>&amp;L&amp;"Arial,Normal"&amp;14&amp;D&amp;C&amp;"-,Gras"&amp;14Estimation de puissance&amp;R&amp;G</oddHeader>
  </headerFooter>
  <ignoredErrors>
    <ignoredError sqref="D40" formula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9A467-DAFA-493D-B830-F578A2127DD4}">
  <dimension ref="A1:C34"/>
  <sheetViews>
    <sheetView workbookViewId="0">
      <selection activeCell="C21" sqref="C21"/>
    </sheetView>
  </sheetViews>
  <sheetFormatPr baseColWidth="10" defaultColWidth="10.88671875" defaultRowHeight="14.4" x14ac:dyDescent="0.3"/>
  <cols>
    <col min="1" max="1" width="33.5546875" style="77" customWidth="1"/>
    <col min="2" max="2" width="18.6640625" style="77" customWidth="1"/>
    <col min="3" max="3" width="15.77734375" style="77" customWidth="1"/>
    <col min="4" max="16384" width="10.88671875" style="77"/>
  </cols>
  <sheetData>
    <row r="1" spans="1:3" x14ac:dyDescent="0.3">
      <c r="A1" s="77" t="s">
        <v>62</v>
      </c>
      <c r="B1" s="95" t="s">
        <v>59</v>
      </c>
      <c r="C1" s="95"/>
    </row>
    <row r="2" spans="1:3" x14ac:dyDescent="0.3">
      <c r="B2" s="77" t="s">
        <v>57</v>
      </c>
      <c r="C2" s="77" t="s">
        <v>58</v>
      </c>
    </row>
    <row r="3" spans="1:3" x14ac:dyDescent="0.3">
      <c r="B3" s="77">
        <v>15</v>
      </c>
      <c r="C3" s="77">
        <v>12.3</v>
      </c>
    </row>
    <row r="4" spans="1:3" x14ac:dyDescent="0.3">
      <c r="B4" s="77">
        <v>20</v>
      </c>
      <c r="C4" s="77">
        <v>16.399999999999999</v>
      </c>
    </row>
    <row r="5" spans="1:3" x14ac:dyDescent="0.3">
      <c r="B5" s="77">
        <v>30</v>
      </c>
      <c r="C5" s="77">
        <v>24.5</v>
      </c>
    </row>
    <row r="6" spans="1:3" x14ac:dyDescent="0.3">
      <c r="B6" s="77">
        <v>36</v>
      </c>
      <c r="C6" s="77">
        <v>29.6</v>
      </c>
    </row>
    <row r="7" spans="1:3" x14ac:dyDescent="0.3">
      <c r="B7" s="77">
        <v>40</v>
      </c>
      <c r="C7" s="77">
        <v>33</v>
      </c>
    </row>
    <row r="8" spans="1:3" x14ac:dyDescent="0.3">
      <c r="B8" s="77">
        <v>48</v>
      </c>
      <c r="C8" s="77">
        <v>39</v>
      </c>
    </row>
    <row r="14" spans="1:3" x14ac:dyDescent="0.3">
      <c r="B14" s="95" t="s">
        <v>60</v>
      </c>
      <c r="C14" s="95"/>
    </row>
    <row r="15" spans="1:3" x14ac:dyDescent="0.3">
      <c r="B15" s="77" t="s">
        <v>57</v>
      </c>
      <c r="C15" s="77" t="s">
        <v>58</v>
      </c>
    </row>
    <row r="16" spans="1:3" x14ac:dyDescent="0.3">
      <c r="B16" s="77">
        <v>15</v>
      </c>
      <c r="C16" s="77">
        <v>10.1</v>
      </c>
    </row>
    <row r="17" spans="1:3" x14ac:dyDescent="0.3">
      <c r="B17" s="77">
        <v>20</v>
      </c>
      <c r="C17" s="77">
        <v>23.8</v>
      </c>
    </row>
    <row r="18" spans="1:3" x14ac:dyDescent="0.3">
      <c r="B18" s="77">
        <v>30</v>
      </c>
      <c r="C18" s="77">
        <v>80.5</v>
      </c>
    </row>
    <row r="19" spans="1:3" x14ac:dyDescent="0.3">
      <c r="B19" s="77">
        <v>36</v>
      </c>
      <c r="C19" s="77">
        <v>139</v>
      </c>
    </row>
    <row r="20" spans="1:3" x14ac:dyDescent="0.3">
      <c r="B20" s="77">
        <v>40</v>
      </c>
      <c r="C20" s="77">
        <v>190.7</v>
      </c>
    </row>
    <row r="21" spans="1:3" x14ac:dyDescent="0.3">
      <c r="B21" s="77">
        <v>48</v>
      </c>
      <c r="C21" s="77">
        <v>368.8</v>
      </c>
    </row>
    <row r="27" spans="1:3" x14ac:dyDescent="0.3">
      <c r="A27" s="77" t="s">
        <v>63</v>
      </c>
      <c r="B27" s="95" t="s">
        <v>61</v>
      </c>
      <c r="C27" s="95"/>
    </row>
    <row r="28" spans="1:3" x14ac:dyDescent="0.3">
      <c r="B28" s="77" t="s">
        <v>57</v>
      </c>
      <c r="C28" s="77" t="s">
        <v>58</v>
      </c>
    </row>
    <row r="29" spans="1:3" x14ac:dyDescent="0.3">
      <c r="B29" s="77">
        <v>8.57</v>
      </c>
      <c r="C29" s="77">
        <v>175</v>
      </c>
    </row>
    <row r="30" spans="1:3" x14ac:dyDescent="0.3">
      <c r="B30" s="77">
        <v>9.23</v>
      </c>
      <c r="C30" s="77">
        <v>188.7</v>
      </c>
    </row>
    <row r="31" spans="1:3" x14ac:dyDescent="0.3">
      <c r="B31" s="77">
        <v>10</v>
      </c>
      <c r="C31" s="77">
        <v>204.4</v>
      </c>
    </row>
    <row r="32" spans="1:3" x14ac:dyDescent="0.3">
      <c r="B32" s="77">
        <v>10.91</v>
      </c>
      <c r="C32" s="77">
        <v>223</v>
      </c>
    </row>
    <row r="33" spans="2:3" x14ac:dyDescent="0.3">
      <c r="B33" s="77">
        <v>12</v>
      </c>
      <c r="C33" s="77">
        <v>245</v>
      </c>
    </row>
    <row r="34" spans="2:3" x14ac:dyDescent="0.3">
      <c r="B34" s="77">
        <v>13.33</v>
      </c>
      <c r="C34" s="77">
        <v>272.5</v>
      </c>
    </row>
  </sheetData>
  <mergeCells count="3">
    <mergeCell ref="B1:C1"/>
    <mergeCell ref="B14:C14"/>
    <mergeCell ref="B27:C2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Modèle estimation puissance</vt:lpstr>
      <vt:lpstr>Feuil1</vt:lpstr>
      <vt:lpstr>'Modèle estimation puissance'!Zone_d_impression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Alban</dc:creator>
  <cp:lastModifiedBy>Alban RND</cp:lastModifiedBy>
  <cp:lastPrinted>2020-10-23T13:59:30Z</cp:lastPrinted>
  <dcterms:created xsi:type="dcterms:W3CDTF">2014-07-14T13:03:25Z</dcterms:created>
  <dcterms:modified xsi:type="dcterms:W3CDTF">2025-07-24T12:51:14Z</dcterms:modified>
  <cp:contentStatus/>
</cp:coreProperties>
</file>