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d2f36e5d6b65e1b9/Desktop/"/>
    </mc:Choice>
  </mc:AlternateContent>
  <xr:revisionPtr revIDLastSave="0" documentId="8_{C9AFEF25-1E48-40E4-83D4-2C72966BC5D4}" xr6:coauthVersionLast="47" xr6:coauthVersionMax="47" xr10:uidLastSave="{00000000-0000-0000-0000-000000000000}"/>
  <bookViews>
    <workbookView xWindow="22932" yWindow="-120" windowWidth="23256" windowHeight="12252" xr2:uid="{00000000-000D-0000-FFFF-FFFF00000000}"/>
  </bookViews>
  <sheets>
    <sheet name="2018.10" sheetId="5" r:id="rId1"/>
  </sheets>
  <definedNames>
    <definedName name="_xlnm.Print_Area" localSheetId="0">'2018.10'!$A$1:$J$26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5" l="1"/>
  <c r="G4" i="5" s="1"/>
  <c r="D11" i="5"/>
  <c r="D12" i="5" s="1"/>
  <c r="F5" i="5"/>
  <c r="G5" i="5" s="1"/>
  <c r="J5" i="5" s="1"/>
  <c r="F6" i="5"/>
  <c r="G6" i="5" s="1"/>
  <c r="F7" i="5"/>
  <c r="G7" i="5" s="1"/>
  <c r="F8" i="5"/>
  <c r="G8" i="5" s="1"/>
  <c r="E4" i="5"/>
  <c r="E5" i="5"/>
  <c r="E6" i="5"/>
  <c r="E7" i="5"/>
  <c r="E8" i="5"/>
  <c r="D4" i="5"/>
  <c r="D5" i="5"/>
  <c r="D6" i="5"/>
  <c r="D7" i="5"/>
  <c r="D8" i="5"/>
  <c r="D19" i="5"/>
  <c r="F3" i="5"/>
  <c r="G3" i="5" s="1"/>
  <c r="H3" i="5" s="1"/>
  <c r="E3" i="5"/>
  <c r="D3" i="5"/>
  <c r="D14" i="5" l="1"/>
  <c r="H8" i="5"/>
  <c r="J8" i="5"/>
  <c r="H7" i="5"/>
  <c r="J7" i="5"/>
  <c r="J6" i="5"/>
  <c r="H6" i="5"/>
  <c r="H5" i="5"/>
  <c r="H4" i="5"/>
  <c r="J4" i="5"/>
  <c r="D13" i="5"/>
  <c r="J3" i="5"/>
  <c r="I3" i="5" l="1"/>
  <c r="H9" i="5"/>
  <c r="J9" i="5"/>
  <c r="I6" i="5"/>
  <c r="I8" i="5"/>
  <c r="I5" i="5"/>
  <c r="I7" i="5"/>
  <c r="I4" i="5"/>
  <c r="I9" i="5" l="1"/>
</calcChain>
</file>

<file path=xl/sharedStrings.xml><?xml version="1.0" encoding="utf-8"?>
<sst xmlns="http://schemas.openxmlformats.org/spreadsheetml/2006/main" count="26" uniqueCount="25">
  <si>
    <t>Poids</t>
  </si>
  <si>
    <t>VO2max</t>
  </si>
  <si>
    <t>Date</t>
  </si>
  <si>
    <t>Nom</t>
  </si>
  <si>
    <t>Prénom</t>
  </si>
  <si>
    <t>PMA</t>
  </si>
  <si>
    <t>kg</t>
  </si>
  <si>
    <t>W</t>
  </si>
  <si>
    <t>ml.min.kg</t>
  </si>
  <si>
    <t>ml.min</t>
  </si>
  <si>
    <t>Puissance</t>
  </si>
  <si>
    <t>en ml.min.kg</t>
  </si>
  <si>
    <t>Cycling efficiency (ml.min.W)</t>
  </si>
  <si>
    <t>Rendement brut</t>
  </si>
  <si>
    <t>Rendement net</t>
  </si>
  <si>
    <t>% VO2max</t>
  </si>
  <si>
    <t>Coût énergétique (J.s)</t>
  </si>
  <si>
    <t>Delta Efficiency</t>
  </si>
  <si>
    <t>VO2 (ml.min)</t>
  </si>
  <si>
    <t>VO2 (ml.min.kg)</t>
  </si>
  <si>
    <t>Moyenne :</t>
  </si>
  <si>
    <t>VCO2 (ml.min)</t>
  </si>
  <si>
    <t>VO2 interne (ml.min)</t>
  </si>
  <si>
    <t>MB (J/s)</t>
  </si>
  <si>
    <t>QR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</si>
</sst>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5" x14ac:knownFonts="1">
    <font>
      <sz val="12"/>
      <color theme="1"/>
      <name val="Times New Roman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7" fontId="2" fillId="0" borderId="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0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4"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/>
              <a:t>Relation VO2-Puissance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'2018.10'!$D$2</c:f>
              <c:strCache>
                <c:ptCount val="1"/>
                <c:pt idx="0">
                  <c:v>VO2 (ml.min.kg)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00B0F0"/>
              </a:solidFill>
              <a:ln w="6350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ash"/>
              </a:ln>
              <a:effectLst/>
            </c:spPr>
            <c:trendlineType val="linear"/>
            <c:backward val="300"/>
            <c:dispRSqr val="1"/>
            <c:dispEq val="1"/>
            <c:trendlineLbl>
              <c:layout>
                <c:manualLayout>
                  <c:x val="-0.37614530420013559"/>
                  <c:y val="-7.9530096683646957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</c:trendlineLbl>
          </c:trendline>
          <c:xVal>
            <c:numRef>
              <c:f>'2018.10'!$A$3:$A$8</c:f>
              <c:numCache>
                <c:formatCode>General</c:formatCode>
                <c:ptCount val="6"/>
                <c:pt idx="0">
                  <c:v>150</c:v>
                </c:pt>
                <c:pt idx="1">
                  <c:v>200</c:v>
                </c:pt>
                <c:pt idx="2">
                  <c:v>250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'2018.10'!$D$3:$D$8</c:f>
              <c:numCache>
                <c:formatCode>0</c:formatCode>
                <c:ptCount val="6"/>
                <c:pt idx="0">
                  <c:v>37.288135593220339</c:v>
                </c:pt>
                <c:pt idx="1">
                  <c:v>45.593220338983052</c:v>
                </c:pt>
                <c:pt idx="2">
                  <c:v>54.915254237288138</c:v>
                </c:pt>
                <c:pt idx="3">
                  <c:v>62.881355932203391</c:v>
                </c:pt>
                <c:pt idx="4">
                  <c:v>68.983050847457633</c:v>
                </c:pt>
                <c:pt idx="5">
                  <c:v>68.983050847457633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C7D-491B-AEB1-82766DA50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273103"/>
        <c:axId val="459275183"/>
      </c:scatterChart>
      <c:valAx>
        <c:axId val="459273103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/>
                  <a:t>Puissance (W)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59275183"/>
        <c:crosses val="autoZero"/>
        <c:crossBetween val="midCat"/>
      </c:valAx>
      <c:valAx>
        <c:axId val="459275183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/>
                  <a:t>VO2 (ml.min)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592731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71436</xdr:colOff>
      <xdr:row>9</xdr:row>
      <xdr:rowOff>47624</xdr:rowOff>
    </xdr:from>
    <xdr:to>
      <xdr:col>8</xdr:col>
      <xdr:colOff>2200275</xdr:colOff>
      <xdr:row>24</xdr:row>
      <xdr:rowOff>19050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67FF31F-A2F3-49C2-AACE-D5167DC81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8729D78-FCF8-4C4B-A247-7F4E3D98E807}" name="Tableau146" displayName="Tableau146" ref="A2:J9" totalsRowShown="0" headerRowDxfId="12" dataDxfId="11" tableBorderDxfId="10">
  <autoFilter ref="A2:J9" xr:uid="{00000000-0009-0000-0100-000001000000}"/>
  <tableColumns count="10">
    <tableColumn id="1" xr3:uid="{A060EFF0-EA7A-4DB7-84AC-264229ABAB3B}" name="Puissance" dataDxfId="9"/>
    <tableColumn id="2" xr3:uid="{872AA73F-10A4-41B0-9BB1-14C523D2CCB6}" name="VO2 (ml.min)" dataDxfId="8"/>
    <tableColumn id="4" xr3:uid="{701A4DAC-3600-455A-ACD6-8648A7F38020}" name="VCO2 (ml.min)" dataDxfId="7"/>
    <tableColumn id="3" xr3:uid="{45BF810D-29E7-433A-8B21-D67EBD6C0908}" name="VO2 (ml.min.kg)" dataDxfId="6"/>
    <tableColumn id="5" xr3:uid="{CFEA4525-7094-4A3F-987F-5A90D7F8F1B8}" name="% VO2max" dataDxfId="5"/>
    <tableColumn id="11" xr3:uid="{88C4FC7E-7CC4-4567-9A24-5AB82C8B4618}" name="QR" dataDxfId="4">
      <calculatedColumnFormula>Tableau146[[#This Row],[VCO2 (ml.min)]]/Tableau146[[#This Row],[VO2 (ml.min)]]</calculatedColumnFormula>
    </tableColumn>
    <tableColumn id="6" xr3:uid="{82ADB97C-E5E7-424B-9B31-507144002C48}" name="Coût énergétique (J.s)" dataDxfId="3"/>
    <tableColumn id="7" xr3:uid="{5380CF8B-CC81-448D-A21D-6D60B3D06E85}" name="Rendement brut" dataDxfId="2"/>
    <tableColumn id="8" xr3:uid="{B6B45FBB-9DB7-4D55-A30B-99492F2AD8C7}" name="Rendement net" dataDxfId="1"/>
    <tableColumn id="9" xr3:uid="{D7452EC6-15F8-411E-9D54-8CE5B284332C}" name="Cycling efficiency (ml.min.W)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6871E-5434-4C71-A765-55F661DCA7B0}">
  <sheetPr>
    <pageSetUpPr fitToPage="1"/>
  </sheetPr>
  <dimension ref="A1:L52"/>
  <sheetViews>
    <sheetView showGridLines="0" tabSelected="1" zoomScaleNormal="100" workbookViewId="0">
      <selection activeCell="B13" sqref="B13"/>
    </sheetView>
  </sheetViews>
  <sheetFormatPr baseColWidth="10" defaultColWidth="0" defaultRowHeight="15.6" customHeight="1" zeroHeight="1" x14ac:dyDescent="0.25"/>
  <cols>
    <col min="1" max="1" width="14.875" style="2" bestFit="1" customWidth="1"/>
    <col min="2" max="2" width="17.375" style="2" bestFit="1" customWidth="1"/>
    <col min="3" max="3" width="19.625" style="2" bestFit="1" customWidth="1"/>
    <col min="4" max="4" width="20.375" style="2" bestFit="1" customWidth="1"/>
    <col min="5" max="5" width="15" style="2" bestFit="1" customWidth="1"/>
    <col min="6" max="6" width="8" style="2" bestFit="1" customWidth="1"/>
    <col min="7" max="7" width="26.375" style="2" bestFit="1" customWidth="1"/>
    <col min="8" max="8" width="20.5" style="2" bestFit="1" customWidth="1"/>
    <col min="9" max="9" width="19.5" style="2" bestFit="1" customWidth="1"/>
    <col min="10" max="10" width="33.25" style="2" bestFit="1" customWidth="1"/>
    <col min="11" max="12" width="30.625" style="2" hidden="1" customWidth="1"/>
    <col min="13" max="16384" width="11" style="2" hidden="1"/>
  </cols>
  <sheetData>
    <row r="1" spans="1:10" ht="20.25" x14ac:dyDescent="0.25">
      <c r="A1" s="1"/>
    </row>
    <row r="2" spans="1:10" ht="15" x14ac:dyDescent="0.25">
      <c r="A2" s="2" t="s">
        <v>10</v>
      </c>
      <c r="B2" s="2" t="s">
        <v>18</v>
      </c>
      <c r="C2" s="2" t="s">
        <v>21</v>
      </c>
      <c r="D2" s="2" t="s">
        <v>19</v>
      </c>
      <c r="E2" s="2" t="s">
        <v>15</v>
      </c>
      <c r="F2" s="2" t="s">
        <v>24</v>
      </c>
      <c r="G2" s="2" t="s">
        <v>16</v>
      </c>
      <c r="H2" s="2" t="s">
        <v>13</v>
      </c>
      <c r="I2" s="2" t="s">
        <v>14</v>
      </c>
      <c r="J2" s="2" t="s">
        <v>12</v>
      </c>
    </row>
    <row r="3" spans="1:10" ht="15" x14ac:dyDescent="0.25">
      <c r="A3" s="2">
        <v>150</v>
      </c>
      <c r="B3" s="2">
        <v>2200</v>
      </c>
      <c r="C3" s="2">
        <v>2180</v>
      </c>
      <c r="D3" s="3">
        <f t="shared" ref="D3:D8" si="0">B3/$D$21</f>
        <v>37.288135593220339</v>
      </c>
      <c r="E3" s="4">
        <f t="shared" ref="E3:E8" si="1">B3/$D$18</f>
        <v>0.54054054054054057</v>
      </c>
      <c r="F3" s="25">
        <f>Tableau146[[#This Row],[VCO2 (ml.min)]]/Tableau146[[#This Row],[VO2 (ml.min)]]</f>
        <v>0.99090909090909096</v>
      </c>
      <c r="G3" s="3">
        <f>IF(F3&lt;1.1,(((3.869*B3/1000)+(1.195*C3/1000))*((4.186/60)*1000)),"Intensité non correcte")</f>
        <v>775.58905666666669</v>
      </c>
      <c r="H3" s="5">
        <f>IF(G3="Intensité non correcte","",Tableau146[[#This Row],[Puissance]]/(((3.869*B3/1000)+(1.195*C3/1000))*((4.186/60)*1000)))</f>
        <v>0.19340138790079284</v>
      </c>
      <c r="I3" s="5">
        <f t="shared" ref="I3:I8" si="2">IF(G3="Intensité non correcte","",A3/(G3-$D$13))</f>
        <v>0.40300087552643854</v>
      </c>
      <c r="J3" s="6">
        <f>IF(G3="Intensité non correcte","",(B3)/A3)</f>
        <v>14.666666666666666</v>
      </c>
    </row>
    <row r="4" spans="1:10" ht="15" x14ac:dyDescent="0.25">
      <c r="A4" s="2">
        <v>200</v>
      </c>
      <c r="B4" s="2">
        <v>2690</v>
      </c>
      <c r="C4" s="2">
        <v>2780</v>
      </c>
      <c r="D4" s="3">
        <f t="shared" si="0"/>
        <v>45.593220338983052</v>
      </c>
      <c r="E4" s="4">
        <f t="shared" si="1"/>
        <v>0.6609336609336609</v>
      </c>
      <c r="F4" s="25">
        <f>Tableau146[[#This Row],[VCO2 (ml.min)]]/Tableau146[[#This Row],[VO2 (ml.min)]]</f>
        <v>1.033457249070632</v>
      </c>
      <c r="G4" s="3">
        <f t="shared" ref="G4:G8" si="3">IF(F4&lt;1.1,(((3.869*B4/1000)+(1.195*C4/1000))*((4.186/60)*1000)),"Intensité non correcte")</f>
        <v>957.87610100000006</v>
      </c>
      <c r="H4" s="5">
        <f>IF(G4="Intensité non correcte","",Tableau146[[#This Row],[Puissance]]/(((3.869*B4/1000)+(1.195*C4/1000))*((4.186/60)*1000)))</f>
        <v>0.20879527090320421</v>
      </c>
      <c r="I4" s="5">
        <f t="shared" si="2"/>
        <v>0.36068876752961676</v>
      </c>
      <c r="J4" s="6">
        <f t="shared" ref="J4:J8" si="4">IF(G4="Intensité non correcte","",(B4)/A4)</f>
        <v>13.45</v>
      </c>
    </row>
    <row r="5" spans="1:10" ht="15" x14ac:dyDescent="0.25">
      <c r="A5" s="2">
        <v>250</v>
      </c>
      <c r="B5" s="2">
        <v>3240</v>
      </c>
      <c r="C5" s="2">
        <v>3500</v>
      </c>
      <c r="D5" s="3">
        <f t="shared" si="0"/>
        <v>54.915254237288138</v>
      </c>
      <c r="E5" s="4">
        <f t="shared" si="1"/>
        <v>0.7960687960687961</v>
      </c>
      <c r="F5" s="25">
        <f>Tableau146[[#This Row],[VCO2 (ml.min)]]/Tableau146[[#This Row],[VO2 (ml.min)]]</f>
        <v>1.0802469135802468</v>
      </c>
      <c r="G5" s="3">
        <f t="shared" si="3"/>
        <v>1166.3633193333335</v>
      </c>
      <c r="H5" s="5">
        <f>IF(G5="Intensité non correcte","",Tableau146[[#This Row],[Puissance]]/(((3.869*B5/1000)+(1.195*C5/1000))*((4.186/60)*1000)))</f>
        <v>0.21434144563367635</v>
      </c>
      <c r="I5" s="5">
        <f t="shared" si="2"/>
        <v>0.32766177418752745</v>
      </c>
      <c r="J5" s="6">
        <f t="shared" si="4"/>
        <v>12.96</v>
      </c>
    </row>
    <row r="6" spans="1:10" ht="15" x14ac:dyDescent="0.25">
      <c r="A6" s="2">
        <v>300</v>
      </c>
      <c r="B6" s="2">
        <v>3710</v>
      </c>
      <c r="C6" s="2">
        <v>4210</v>
      </c>
      <c r="D6" s="3">
        <f t="shared" si="0"/>
        <v>62.881355932203391</v>
      </c>
      <c r="E6" s="4">
        <f t="shared" si="1"/>
        <v>0.91154791154791159</v>
      </c>
      <c r="F6" s="25">
        <f>Tableau146[[#This Row],[VCO2 (ml.min)]]/Tableau146[[#This Row],[VO2 (ml.min)]]</f>
        <v>1.1347708894878705</v>
      </c>
      <c r="G6" s="3" t="str">
        <f t="shared" si="3"/>
        <v>Intensité non correcte</v>
      </c>
      <c r="H6" s="5" t="str">
        <f>IF(G6="Intensité non correcte","",Tableau146[[#This Row],[Puissance]]/(((3.869*B6/1000)+(1.195*C6/1000))*((4.186/60)*1000)))</f>
        <v/>
      </c>
      <c r="I6" s="5" t="str">
        <f t="shared" si="2"/>
        <v/>
      </c>
      <c r="J6" s="6" t="str">
        <f t="shared" si="4"/>
        <v/>
      </c>
    </row>
    <row r="7" spans="1:10" ht="15" x14ac:dyDescent="0.25">
      <c r="A7" s="2">
        <v>350</v>
      </c>
      <c r="B7" s="2">
        <v>4070</v>
      </c>
      <c r="C7" s="2">
        <v>4860</v>
      </c>
      <c r="D7" s="3">
        <f t="shared" si="0"/>
        <v>68.983050847457633</v>
      </c>
      <c r="E7" s="4">
        <f t="shared" si="1"/>
        <v>1</v>
      </c>
      <c r="F7" s="25">
        <f>Tableau146[[#This Row],[VCO2 (ml.min)]]/Tableau146[[#This Row],[VO2 (ml.min)]]</f>
        <v>1.1941031941031941</v>
      </c>
      <c r="G7" s="3" t="str">
        <f t="shared" si="3"/>
        <v>Intensité non correcte</v>
      </c>
      <c r="H7" s="5" t="str">
        <f>IF(G7="Intensité non correcte","",Tableau146[[#This Row],[Puissance]]/(((3.869*B7/1000)+(1.195*C7/1000))*((4.186/60)*1000)))</f>
        <v/>
      </c>
      <c r="I7" s="5" t="str">
        <f t="shared" si="2"/>
        <v/>
      </c>
      <c r="J7" s="6" t="str">
        <f t="shared" si="4"/>
        <v/>
      </c>
    </row>
    <row r="8" spans="1:10" ht="15" x14ac:dyDescent="0.25">
      <c r="A8" s="2">
        <v>400</v>
      </c>
      <c r="B8" s="2">
        <v>4070</v>
      </c>
      <c r="C8" s="2">
        <v>5050</v>
      </c>
      <c r="D8" s="3">
        <f t="shared" si="0"/>
        <v>68.983050847457633</v>
      </c>
      <c r="E8" s="4">
        <f t="shared" si="1"/>
        <v>1</v>
      </c>
      <c r="F8" s="25">
        <f>Tableau146[[#This Row],[VCO2 (ml.min)]]/Tableau146[[#This Row],[VO2 (ml.min)]]</f>
        <v>1.2407862407862409</v>
      </c>
      <c r="G8" s="3" t="str">
        <f t="shared" si="3"/>
        <v>Intensité non correcte</v>
      </c>
      <c r="H8" s="5" t="str">
        <f>IF(G8="Intensité non correcte","",Tableau146[[#This Row],[Puissance]]/(((3.869*B8/1000)+(1.195*C8/1000))*((4.186/60)*1000)))</f>
        <v/>
      </c>
      <c r="I8" s="5" t="str">
        <f t="shared" si="2"/>
        <v/>
      </c>
      <c r="J8" s="6" t="str">
        <f t="shared" si="4"/>
        <v/>
      </c>
    </row>
    <row r="9" spans="1:10" ht="15.75" x14ac:dyDescent="0.25">
      <c r="F9" s="3"/>
      <c r="G9" s="7" t="s">
        <v>20</v>
      </c>
      <c r="H9" s="8">
        <f>AVERAGE(H3:H8)</f>
        <v>0.20551270147922449</v>
      </c>
      <c r="I9" s="8">
        <f>AVERAGE(I3:I8)</f>
        <v>0.3637838057478609</v>
      </c>
      <c r="J9" s="9">
        <f>AVERAGE(J3:J8)</f>
        <v>13.692222222222222</v>
      </c>
    </row>
    <row r="10" spans="1:10" ht="15" x14ac:dyDescent="0.25"/>
    <row r="11" spans="1:10" ht="15" x14ac:dyDescent="0.25">
      <c r="C11" s="10" t="s">
        <v>22</v>
      </c>
      <c r="D11" s="11">
        <f>INTERCEPT(B3:B8,A3:A8)</f>
        <v>1136.2857142857142</v>
      </c>
      <c r="E11" s="12"/>
    </row>
    <row r="12" spans="1:10" ht="15.75" x14ac:dyDescent="0.25">
      <c r="C12" s="13" t="s">
        <v>11</v>
      </c>
      <c r="D12" s="14">
        <f>D11/D21</f>
        <v>19.259079903147697</v>
      </c>
      <c r="E12" s="15"/>
    </row>
    <row r="13" spans="1:10" ht="15.75" x14ac:dyDescent="0.25">
      <c r="C13" s="13" t="s">
        <v>23</v>
      </c>
      <c r="D13" s="16">
        <f>D11/1000/60*21300</f>
        <v>403.38142857142856</v>
      </c>
      <c r="E13" s="15"/>
    </row>
    <row r="14" spans="1:10" ht="15.75" x14ac:dyDescent="0.25">
      <c r="C14" s="13" t="s">
        <v>17</v>
      </c>
      <c r="D14" s="17">
        <f>LINEST(D3:D8,A3:A8)</f>
        <v>0.13520581113801458</v>
      </c>
      <c r="E14" s="15"/>
    </row>
    <row r="15" spans="1:10" ht="15.75" x14ac:dyDescent="0.25">
      <c r="A15" s="18"/>
      <c r="C15" s="10" t="s">
        <v>2</v>
      </c>
      <c r="D15" s="19"/>
      <c r="E15" s="12"/>
    </row>
    <row r="16" spans="1:10" ht="15.75" x14ac:dyDescent="0.25">
      <c r="A16" s="18"/>
      <c r="C16" s="13" t="s">
        <v>3</v>
      </c>
      <c r="E16" s="15"/>
    </row>
    <row r="17" spans="1:5" ht="15" x14ac:dyDescent="0.25">
      <c r="C17" s="13" t="s">
        <v>4</v>
      </c>
      <c r="E17" s="15"/>
    </row>
    <row r="18" spans="1:5" ht="15" x14ac:dyDescent="0.25">
      <c r="C18" s="13" t="s">
        <v>1</v>
      </c>
      <c r="D18" s="2">
        <v>4070</v>
      </c>
      <c r="E18" s="22" t="s">
        <v>9</v>
      </c>
    </row>
    <row r="19" spans="1:5" ht="15" x14ac:dyDescent="0.25">
      <c r="C19" s="13" t="s">
        <v>1</v>
      </c>
      <c r="D19" s="6">
        <f>D18/D21</f>
        <v>68.983050847457633</v>
      </c>
      <c r="E19" s="22" t="s">
        <v>8</v>
      </c>
    </row>
    <row r="20" spans="1:5" ht="15" x14ac:dyDescent="0.25">
      <c r="C20" s="13" t="s">
        <v>5</v>
      </c>
      <c r="D20" s="2">
        <v>400</v>
      </c>
      <c r="E20" s="22" t="s">
        <v>7</v>
      </c>
    </row>
    <row r="21" spans="1:5" ht="15" x14ac:dyDescent="0.25">
      <c r="C21" s="20" t="s">
        <v>0</v>
      </c>
      <c r="D21" s="21">
        <v>59</v>
      </c>
      <c r="E21" s="23" t="s">
        <v>6</v>
      </c>
    </row>
    <row r="22" spans="1:5" ht="15" x14ac:dyDescent="0.25"/>
    <row r="23" spans="1:5" ht="15" x14ac:dyDescent="0.25"/>
    <row r="24" spans="1:5" ht="15" x14ac:dyDescent="0.25"/>
    <row r="25" spans="1:5" ht="15" x14ac:dyDescent="0.25"/>
    <row r="26" spans="1:5" ht="15" x14ac:dyDescent="0.25">
      <c r="A26" s="24"/>
      <c r="C26" s="24"/>
    </row>
    <row r="27" spans="1:5" ht="15" hidden="1" x14ac:dyDescent="0.25"/>
    <row r="28" spans="1:5" ht="15" hidden="1" x14ac:dyDescent="0.25"/>
    <row r="29" spans="1:5" ht="15" hidden="1" x14ac:dyDescent="0.25"/>
    <row r="30" spans="1:5" ht="15" hidden="1" x14ac:dyDescent="0.25"/>
    <row r="31" spans="1:5" ht="15" hidden="1" x14ac:dyDescent="0.25"/>
    <row r="32" spans="1:5" ht="15" hidden="1" x14ac:dyDescent="0.25"/>
    <row r="33" ht="15" hidden="1" x14ac:dyDescent="0.25"/>
    <row r="34" ht="15" hidden="1" x14ac:dyDescent="0.25"/>
    <row r="35" ht="15" hidden="1" x14ac:dyDescent="0.25"/>
    <row r="36" ht="15" hidden="1" x14ac:dyDescent="0.25"/>
    <row r="37" ht="15" hidden="1" x14ac:dyDescent="0.25"/>
    <row r="38" ht="15" hidden="1" x14ac:dyDescent="0.25"/>
    <row r="39" ht="15" hidden="1" x14ac:dyDescent="0.25"/>
    <row r="40" ht="15" hidden="1" x14ac:dyDescent="0.25"/>
    <row r="41" ht="15" hidden="1" x14ac:dyDescent="0.25"/>
    <row r="42" ht="15" hidden="1" x14ac:dyDescent="0.25"/>
    <row r="43" ht="15" x14ac:dyDescent="0.25"/>
    <row r="44" ht="15.6" customHeight="1" x14ac:dyDescent="0.25"/>
    <row r="45" ht="15.6" customHeight="1" x14ac:dyDescent="0.25"/>
    <row r="46" ht="15.6" customHeight="1" x14ac:dyDescent="0.25"/>
    <row r="47" ht="15.6" customHeight="1" x14ac:dyDescent="0.25"/>
    <row r="48" ht="15.6" customHeight="1" x14ac:dyDescent="0.25"/>
    <row r="49" ht="15.6" customHeight="1" x14ac:dyDescent="0.25"/>
    <row r="50" ht="15.6" customHeight="1" x14ac:dyDescent="0.25"/>
    <row r="51" ht="15.6" customHeight="1" x14ac:dyDescent="0.25"/>
    <row r="52" ht="15.6" customHeight="1" x14ac:dyDescent="0.25"/>
  </sheetData>
  <protectedRanges>
    <protectedRange sqref="D20:D21 D15:D18 A3:C8" name="Plage1"/>
  </protectedRanges>
  <conditionalFormatting sqref="D15:D18 D20:D21 A3:C8">
    <cfRule type="containsBlanks" dxfId="13" priority="1">
      <formula>LEN(TRIM(A3))=0</formula>
    </cfRule>
  </conditionalFormatting>
  <pageMargins left="0.23622047244094491" right="0.23622047244094491" top="0.74803149606299213" bottom="0.74803149606299213" header="0.31496062992125984" footer="0.31496062992125984"/>
  <pageSetup paperSize="9" scale="68" orientation="landscape" r:id="rId1"/>
  <headerFooter>
    <oddHeader>&amp;L&amp;"Arial,Gras"&amp;14&amp;D&amp;C&amp;"Arial,Gras"&amp;14Rendement énergétique&amp;R&amp;G</oddHead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2018.10</vt:lpstr>
      <vt:lpstr>'2018.10'!Zone_d_impression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Alban RENAUD</dc:creator>
  <cp:lastModifiedBy>Alban RENAUD</cp:lastModifiedBy>
  <cp:lastPrinted>2019-06-14T21:06:43Z</cp:lastPrinted>
  <dcterms:created xsi:type="dcterms:W3CDTF">2016-08-25T16:36:58Z</dcterms:created>
  <dcterms:modified xsi:type="dcterms:W3CDTF">2023-01-05T12:58:30Z</dcterms:modified>
</cp:coreProperties>
</file>